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d.docs.live.net/403c2df931462988/Masaüstü/2024 ENFLASYON MUHASEBESİ/"/>
    </mc:Choice>
  </mc:AlternateContent>
  <xr:revisionPtr revIDLastSave="3" documentId="13_ncr:1_{4F5B8D10-2089-4C30-AAFA-6A41EC8E95BE}" xr6:coauthVersionLast="47" xr6:coauthVersionMax="47" xr10:uidLastSave="{CC6DE07D-9961-4664-9C95-628BBBE91D37}"/>
  <bookViews>
    <workbookView xWindow="-108" yWindow="-108" windowWidth="23256" windowHeight="13896" tabRatio="761" xr2:uid="{E8C57870-1F12-41A7-985F-4D1EA29B1E85}"/>
  </bookViews>
  <sheets>
    <sheet name="BASİT ORTALAMA YÖNTEM" sheetId="3" r:id="rId1"/>
    <sheet name="HAREKETLİ ORTALAMA YÖNTEM" sheetId="4" r:id="rId2"/>
    <sheet name="ÜFE KATSAYILARI" sheetId="2" r:id="rId3"/>
    <sheet name="STOK DEVİR HIZI ED" sheetId="1" r:id="rId4"/>
    <sheet name="DETAY MEVZUAT" sheetId="5"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4" l="1"/>
  <c r="D25" i="4"/>
  <c r="N19" i="4"/>
  <c r="M19" i="4"/>
  <c r="L19" i="4"/>
  <c r="K19" i="4"/>
  <c r="O19" i="4" l="1"/>
  <c r="C25" i="4"/>
  <c r="P19" i="4"/>
  <c r="Q19" i="4" l="1"/>
  <c r="R19" i="4" s="1"/>
  <c r="S19" i="4" s="1"/>
  <c r="D24" i="4" l="1"/>
  <c r="E24" i="4" s="1"/>
  <c r="E25" i="4" l="1"/>
  <c r="F24" i="4"/>
  <c r="E31" i="4" s="1"/>
  <c r="F25" i="4" l="1"/>
  <c r="D29" i="4"/>
  <c r="D21" i="3" l="1"/>
  <c r="C21" i="3"/>
  <c r="F21" i="1"/>
  <c r="F26" i="1"/>
  <c r="F31" i="1" s="1"/>
  <c r="E34" i="3"/>
  <c r="D34" i="3"/>
  <c r="F33" i="3"/>
  <c r="G33" i="3" s="1"/>
  <c r="E42" i="3" s="1"/>
  <c r="F32" i="3"/>
  <c r="G32" i="3" s="1"/>
  <c r="E41" i="3" s="1"/>
  <c r="F31" i="3"/>
  <c r="G31" i="3" s="1"/>
  <c r="E40" i="3" s="1"/>
  <c r="F30" i="3"/>
  <c r="G30" i="3" s="1"/>
  <c r="E39" i="3" s="1"/>
  <c r="F29" i="3"/>
  <c r="F34" i="3" l="1"/>
  <c r="G29" i="3"/>
  <c r="E38" i="3" s="1"/>
  <c r="F44" i="3" s="1"/>
  <c r="G34" i="3" l="1"/>
  <c r="F22" i="1"/>
  <c r="D43" i="1"/>
  <c r="E43" i="1"/>
  <c r="F32" i="1"/>
  <c r="E40" i="1" s="1"/>
  <c r="F40" i="1" s="1"/>
  <c r="G40" i="1" s="1"/>
  <c r="E50" i="1" s="1"/>
  <c r="F23" i="1" l="1"/>
  <c r="F24" i="1" s="1"/>
  <c r="E42" i="1"/>
  <c r="F42" i="1" s="1"/>
  <c r="G42" i="1" s="1"/>
  <c r="E52" i="1" s="1"/>
  <c r="E41" i="1"/>
  <c r="F41" i="1" s="1"/>
  <c r="G41" i="1" s="1"/>
  <c r="E51" i="1" s="1"/>
  <c r="E39" i="1"/>
  <c r="F39" i="1" s="1"/>
  <c r="G39" i="1" s="1"/>
  <c r="E49" i="1" s="1"/>
  <c r="E38" i="1"/>
  <c r="F38" i="1" s="1"/>
  <c r="F43" i="1" l="1"/>
  <c r="G38" i="1"/>
  <c r="G43" i="1" l="1"/>
  <c r="F54" i="1" s="1"/>
  <c r="E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tc={DCB1175B-76E9-40E3-AFB9-4114D4417B32}</author>
    <author>tc={418A8260-037B-44CB-AA2B-397C1D64B1B9}</author>
    <author>tc={C32EBA9F-BC02-411C-9A6B-94F9591A8458}</author>
    <author>tc={7D24C091-3530-44EB-988D-4DDEAE0CDC1B}</author>
    <author>tc={9E23FBFA-3454-4C91-9078-DB12174341A7}</author>
    <author>tc={A6D268FA-3966-452A-B4D4-EF8088253645}</author>
    <author>tc={189A75C2-F0FE-4FF6-A224-58470691BC24}</author>
    <author>tc={140467F4-3E5A-4E7E-802B-06E1F96B6C7E}</author>
    <author>tc={687D1856-707C-40A4-9904-BA27327DA047}</author>
    <author>tc={231355D9-B7CC-4F85-806D-C3668230ADF6}</author>
  </authors>
  <commentList>
    <comment ref="F18" authorId="0" shapeId="0" xr:uid="{DCB1175B-76E9-40E3-AFB9-4114D4417B32}">
      <text>
        <t>[Yorum yazışması]
Excel sürümünüz bu yorum yazışmasını okumanıza izin veriyor, ancak dosya daha yeni bir Excel sürümünde açılırsa, yapılan düzenlemeler kaldırılır. Daha fazla bilgi: https://go.microsoft.com/fwlink/?linkid=870924.
Açıklama:
    sarı renkli alana veri girişi yapınız</t>
      </text>
    </comment>
    <comment ref="F19" authorId="1" shapeId="0" xr:uid="{418A8260-037B-44CB-AA2B-397C1D64B1B9}">
      <text>
        <t>[Yorum yazışması]
Excel sürümünüz bu yorum yazışmasını okumanıza izin veriyor, ancak dosya daha yeni bir Excel sürümünde açılırsa, yapılan düzenlemeler kaldırılır. Daha fazla bilgi: https://go.microsoft.com/fwlink/?linkid=870924.
Açıklama:
    sarı renkli alana veri girişi yapınız</t>
      </text>
    </comment>
    <comment ref="F20" authorId="2" shapeId="0" xr:uid="{C32EBA9F-BC02-411C-9A6B-94F9591A8458}">
      <text>
        <t>[Yorum yazışması]
Excel sürümünüz bu yorum yazışmasını okumanıza izin veriyor, ancak dosya daha yeni bir Excel sürümünde açılırsa, yapılan düzenlemeler kaldırılır. Daha fazla bilgi: https://go.microsoft.com/fwlink/?linkid=870924.
Açıklama:
    Üfe Katsayı bölümünden igiliaya göre alınır</t>
      </text>
    </comment>
    <comment ref="F25" authorId="3" shapeId="0" xr:uid="{7D24C091-3530-44EB-988D-4DDEAE0CDC1B}">
      <text>
        <t>[Yorum yazışması]
Excel sürümünüz bu yorum yazışmasını okumanıza izin veriyor, ancak dosya daha yeni bir Excel sürümünde açılırsa, yapılan düzenlemeler kaldırılır. Daha fazla bilgi: https://go.microsoft.com/fwlink/?linkid=870924.
Açıklama:
    Aralık 2023'ten geriye gidilecek ayı tespit edilir</t>
      </text>
    </comment>
    <comment ref="F26" authorId="4" shapeId="0" xr:uid="{9E23FBFA-3454-4C91-9078-DB12174341A7}">
      <text>
        <t>[Yorum yazışması]
Excel sürümünüz bu yorum yazışmasını okumanıza izin veriyor, ancak dosya daha yeni bir Excel sürümünde açılırsa, yapılan düzenlemeler kaldırılır. Daha fazla bilgi: https://go.microsoft.com/fwlink/?linkid=870924.
Açıklama:
    Üfe Katsayı bölümünden ilgili aya göre alınır</t>
      </text>
    </comment>
    <comment ref="D38" authorId="5" shapeId="0" xr:uid="{A6D268FA-3966-452A-B4D4-EF8088253645}">
      <text>
        <t>[Yorum yazışması]
Excel sürümünüz bu yorum yazışmasını okumanıza izin veriyor, ancak dosya daha yeni bir Excel sürümünde açılırsa, yapılan düzenlemeler kaldırılır. Daha fazla bilgi: https://go.microsoft.com/fwlink/?linkid=870924.
Açıklama:
    sarı renkli alana veri girişi yapınız</t>
      </text>
    </comment>
    <comment ref="D39" authorId="6" shapeId="0" xr:uid="{189A75C2-F0FE-4FF6-A224-58470691BC24}">
      <text>
        <t>[Yorum yazışması]
Excel sürümünüz bu yorum yazışmasını okumanıza izin veriyor, ancak dosya daha yeni bir Excel sürümünde açılırsa, yapılan düzenlemeler kaldırılır. Daha fazla bilgi: https://go.microsoft.com/fwlink/?linkid=870924.
Açıklama:
    sarı renkli alana veri girişi yapınız</t>
      </text>
    </comment>
    <comment ref="D40" authorId="7" shapeId="0" xr:uid="{140467F4-3E5A-4E7E-802B-06E1F96B6C7E}">
      <text>
        <t>[Yorum yazışması]
Excel sürümünüz bu yorum yazışmasını okumanıza izin veriyor, ancak dosya daha yeni bir Excel sürümünde açılırsa, yapılan düzenlemeler kaldırılır. Daha fazla bilgi: https://go.microsoft.com/fwlink/?linkid=870924.
Açıklama:
    sarı renkli alana veri girişi yapınız</t>
      </text>
    </comment>
    <comment ref="D41" authorId="8" shapeId="0" xr:uid="{687D1856-707C-40A4-9904-BA27327DA047}">
      <text>
        <t>[Yorum yazışması]
Excel sürümünüz bu yorum yazışmasını okumanıza izin veriyor, ancak dosya daha yeni bir Excel sürümünde açılırsa, yapılan düzenlemeler kaldırılır. Daha fazla bilgi: https://go.microsoft.com/fwlink/?linkid=870924.
Açıklama:
    sarı renkli alana veri girişi yapınız</t>
      </text>
    </comment>
    <comment ref="D42" authorId="9" shapeId="0" xr:uid="{231355D9-B7CC-4F85-806D-C3668230ADF6}">
      <text>
        <t>[Yorum yazışması]
Excel sürümünüz bu yorum yazışmasını okumanıza izin veriyor, ancak dosya daha yeni bir Excel sürümünde açılırsa, yapılan düzenlemeler kaldırılır. Daha fazla bilgi: https://go.microsoft.com/fwlink/?linkid=870924.
Açıklama:
    sarı renkli alana veri girişi yapınız</t>
      </text>
    </comment>
  </commentList>
</comments>
</file>

<file path=xl/sharedStrings.xml><?xml version="1.0" encoding="utf-8"?>
<sst xmlns="http://schemas.openxmlformats.org/spreadsheetml/2006/main" count="197" uniqueCount="121">
  <si>
    <t>STOK DEVİR HIZI</t>
  </si>
  <si>
    <t>FORMÜL</t>
  </si>
  <si>
    <r>
      <t>Stok Devir Hız</t>
    </r>
    <r>
      <rPr>
        <sz val="8"/>
        <rFont val="Tahoma"/>
        <family val="2"/>
        <charset val="162"/>
      </rPr>
      <t>ı = </t>
    </r>
    <r>
      <rPr>
        <b/>
        <sz val="8"/>
        <rFont val="Tahoma"/>
        <family val="2"/>
        <charset val="162"/>
      </rPr>
      <t>(Satılan Malların Maliyeti / (Başlangıç Stok Değeri + Dönem Sonu Stok Değeri) / 2)</t>
    </r>
    <r>
      <rPr>
        <sz val="8"/>
        <rFont val="Tahoma"/>
        <family val="2"/>
        <charset val="162"/>
      </rPr>
      <t> </t>
    </r>
  </si>
  <si>
    <t>Stok devir hızı hesabına ilişkin örnek:</t>
  </si>
  <si>
    <t>Satılan Malın Maliyeti = 10.000.000 TL</t>
  </si>
  <si>
    <t>Dönem başı stok = 800.000 TL</t>
  </si>
  <si>
    <t>Dönem sonu stok = 1.200.000 TL</t>
  </si>
  <si>
    <t>Ortalama stok = (Dönem Başı Stok + Dönem Sonu Stok)/2 =(800.000 + 1.200.000) / 2 = 1.000.000</t>
  </si>
  <si>
    <r>
      <t>Stok Devir Hızı</t>
    </r>
    <r>
      <rPr>
        <sz val="8"/>
        <rFont val="Tahoma"/>
        <family val="2"/>
        <charset val="162"/>
      </rPr>
      <t> = Satılan Malın Maliyeti/Ortalama stok= 10.000.000/1.000.000=</t>
    </r>
    <r>
      <rPr>
        <b/>
        <sz val="8"/>
        <rFont val="Tahoma"/>
        <family val="2"/>
        <charset val="162"/>
      </rPr>
      <t> 10</t>
    </r>
  </si>
  <si>
    <t>Yukarıdaki işletmenin stok devir hızı ilgili yılda 10 olarak gözükmektedir. Bunun anlamı ilgili işletmede stoklar 10 kez yenilenmiştir.</t>
  </si>
  <si>
    <t>Ortalama Stokta Kalma Süresinin Hesabı</t>
  </si>
  <si>
    <t>Yukarıda yer verdiğimiz stok devir hızı formülünü kullanarak bulduğumuz stok devir hızını kullanarak stokta kalma süresini hesaplayabiliriz. Stok devir hızı 10 ise, bir yılda 360 gün olduğu varsayımı ile stokta kalma süresi 360/10= 36 olur.</t>
  </si>
  <si>
    <t>STOKTA KALMA SÜRESİ HESAPLAMA</t>
  </si>
  <si>
    <t>31.12.2023 SATIŞLARIN  MALİYETİ</t>
  </si>
  <si>
    <t>01.01.2023 DÖNEM BAŞI STOK</t>
  </si>
  <si>
    <t>31.12.2023 DÖNEM SONU STOK</t>
  </si>
  <si>
    <t>ORTALAMA STOK</t>
  </si>
  <si>
    <t>ORTALAMA STOKTA KALMA SÜRESİ</t>
  </si>
  <si>
    <t>GÜN</t>
  </si>
  <si>
    <t>GERİYE GİDİLECEK AY</t>
  </si>
  <si>
    <t>GİDİLECEK AY</t>
  </si>
  <si>
    <t>DÜZELTME KATSAYISI HESAPLAMA</t>
  </si>
  <si>
    <t>ARALIK 2023 ÜFE KATSAYISI</t>
  </si>
  <si>
    <t xml:space="preserve">DÜZELTME KATSAYISI </t>
  </si>
  <si>
    <t>ENFLASYON DÜZELTMESİ HESAPLAMA</t>
  </si>
  <si>
    <t>STOK KODU</t>
  </si>
  <si>
    <t>STOK ADI</t>
  </si>
  <si>
    <t>31.12.2023 DÜZELTME ÖNCESİ STOK</t>
  </si>
  <si>
    <t>DÜZELTME KATSAYISI</t>
  </si>
  <si>
    <t>DÜZELTİLMİŞ DEĞER</t>
  </si>
  <si>
    <t>ENFLASYON DÜZELTME FARKI</t>
  </si>
  <si>
    <t>150</t>
  </si>
  <si>
    <t>İLK MADDE VE MALZEME</t>
  </si>
  <si>
    <t>151</t>
  </si>
  <si>
    <t>YARI MAMÜLLER - ÜRETİM</t>
  </si>
  <si>
    <t>152</t>
  </si>
  <si>
    <t>MAMÜLLER</t>
  </si>
  <si>
    <t>153</t>
  </si>
  <si>
    <t>TİCARİ MALLAR</t>
  </si>
  <si>
    <t>STOKLARDA ENFLASYON DÜZELTMESİ HESAPLAMA</t>
  </si>
  <si>
    <t>157</t>
  </si>
  <si>
    <t>DİĞER STOKLAR</t>
  </si>
  <si>
    <t>STOK DEVİR HIZI YÖNTEMİNE GÖRE</t>
  </si>
  <si>
    <t>SERDAR KARAKUŞ</t>
  </si>
  <si>
    <t>serdar@vertax.com.tr</t>
  </si>
  <si>
    <t>HIZ</t>
  </si>
  <si>
    <t>Ağustos</t>
  </si>
  <si>
    <t>ÜFE KATSAYILARI</t>
  </si>
  <si>
    <t>Basit Ortalama Yöntem formülü</t>
  </si>
  <si>
    <t xml:space="preserve">         </t>
  </si>
  <si>
    <t xml:space="preserve">___________________________31.12.2023______________________________ </t>
  </si>
  <si>
    <t>Enflasyon Düzeltme Farkı</t>
  </si>
  <si>
    <t>_______________________________ /_______________________________</t>
  </si>
  <si>
    <t>MUHASEBE KAYDI ÖRNEĞİ</t>
  </si>
  <si>
    <t>BASİT ORTALAMA YÖNTEM FORMÜL Hesaplama</t>
  </si>
  <si>
    <t xml:space="preserve">698- ENFLASYON DÜZELTME HESABI  </t>
  </si>
  <si>
    <t>2023 Stoklar Enflasyan Düzeltme Kaydı</t>
  </si>
  <si>
    <t>BORÇ</t>
  </si>
  <si>
    <t>ALACAK</t>
  </si>
  <si>
    <t>_____________________</t>
  </si>
  <si>
    <t>BASİT ORTALAMA  YÖNTEMİNE GÖRE</t>
  </si>
  <si>
    <t>HAREKETLİ AĞIRLIKLI ORTALAMA YÖNTEMİNE GÖRE</t>
  </si>
  <si>
    <t>Dönem Başı Stoku</t>
  </si>
  <si>
    <t>Enflasyon Düzeltmesine
Tabi Tutulmuş Dönem
Başı Stokunun İlgili
Dönemin Sonuna
Taşınmış Değeri</t>
  </si>
  <si>
    <t>Dönem İçi Alış ve
Giderlerin
Enflasyon
Düzeltmesine Tabi
Tutulmuş Değeri</t>
  </si>
  <si>
    <t>Dönem İçi Alış ve
Giderleri</t>
  </si>
  <si>
    <t>Hareketli
Ağırlıklı   
Ortalama =        Formülü</t>
  </si>
  <si>
    <t>Aralık 2023'ten geriye gidilecek ayı tespit edilir</t>
  </si>
  <si>
    <t>5 ay geriye gidiliğinde örnekte Ağustos ayına ulaşılır</t>
  </si>
  <si>
    <t>İLGİLİ AY 2023 ÜFE KAT SAYISI</t>
  </si>
  <si>
    <t>İLGİLİ AY  2023 ÜFE KAT SAYISI</t>
  </si>
  <si>
    <t>sarı renkli alana veri girişi yapınız</t>
  </si>
  <si>
    <t>Üfe Katsayı bölümünden igiliaya göre alınır</t>
  </si>
  <si>
    <t>ÖNEMLİ NOT: 2024 /2 GEÇİCİ VERGİ DÖNEMLERİNDEN İTİBAREN STOK DEVİR HIZI YERİNE HAREKETLİ AĞIRLIKLI ORTLAMA YÖNTEM KULLANILACAKTIR</t>
  </si>
  <si>
    <r>
      <rPr>
        <u/>
        <sz val="14"/>
        <color rgb="FF000000"/>
        <rFont val="Tahoma"/>
        <family val="2"/>
        <charset val="162"/>
      </rPr>
      <t xml:space="preserve">30.06.2024  Tarihli ÜFE Endeksi                  </t>
    </r>
    <r>
      <rPr>
        <sz val="14"/>
        <color rgb="FF000000"/>
        <rFont val="Tahoma"/>
        <family val="2"/>
        <charset val="162"/>
      </rPr>
      <t xml:space="preserve">.  </t>
    </r>
  </si>
  <si>
    <t>(30.06.2024 ÜFE +31.03.2024 Tarihli ÜFE)/2</t>
  </si>
  <si>
    <t xml:space="preserve">Mart 2024  ÜFE  </t>
  </si>
  <si>
    <t xml:space="preserve">Haziran  2024 ÜFE: </t>
  </si>
  <si>
    <r>
      <t>3.485,25/3.369,02</t>
    </r>
    <r>
      <rPr>
        <b/>
        <sz val="14"/>
        <color rgb="FF000000"/>
        <rFont val="Tahoma"/>
        <family val="2"/>
        <charset val="162"/>
      </rPr>
      <t xml:space="preserve">= </t>
    </r>
    <r>
      <rPr>
        <b/>
        <sz val="14"/>
        <color rgb="FFFF0000"/>
        <rFont val="Tahoma"/>
        <family val="2"/>
        <charset val="162"/>
      </rPr>
      <t>1,03421</t>
    </r>
  </si>
  <si>
    <t>Basit Ortalama Yöntem Formülü 2024/2. DÖNEM için tüm firmalarda aynıdır.</t>
  </si>
  <si>
    <t xml:space="preserve">3.485,25 / (3.485,25 +3.252,79)/2= 3.369,02 </t>
  </si>
  <si>
    <t>YIL</t>
  </si>
  <si>
    <t>OCAK</t>
  </si>
  <si>
    <t>ŞUBAT</t>
  </si>
  <si>
    <t>MART</t>
  </si>
  <si>
    <t>NİSAN</t>
  </si>
  <si>
    <t>MAYIS</t>
  </si>
  <si>
    <t>HAZİRAN</t>
  </si>
  <si>
    <t>TEMMUZ</t>
  </si>
  <si>
    <t>AĞUSTOS</t>
  </si>
  <si>
    <t>EYLÜL</t>
  </si>
  <si>
    <t>EKİM</t>
  </si>
  <si>
    <t>KASIM</t>
  </si>
  <si>
    <t>ARALIK</t>
  </si>
  <si>
    <t>HAREKETLİ AĞIRLIKLI ORTALAMA</t>
  </si>
  <si>
    <t>Stok Hesabı</t>
  </si>
  <si>
    <t>Stok Değeri - 31.03.2024</t>
  </si>
  <si>
    <t>1. AY ALIŞ</t>
  </si>
  <si>
    <t>2. AY ALIŞ</t>
  </si>
  <si>
    <t>3. AY ALIŞ</t>
  </si>
  <si>
    <t>DÖNEM SONU STOK DEĞERİ</t>
  </si>
  <si>
    <t>DÖNEM BAŞI</t>
  </si>
  <si>
    <t>1. AY DÖNEM</t>
  </si>
  <si>
    <t>2. AY DÖNEM</t>
  </si>
  <si>
    <t>3. AY DÖNEM</t>
  </si>
  <si>
    <t>DÖNEM BAŞI STOĞUN ENDEKSLENMİŞ DEĞERİ</t>
  </si>
  <si>
    <t>ALIŞLARIN ENDEKSLENMİŞ DEĞERİ</t>
  </si>
  <si>
    <t>HAREKETLİ ORTLAMAYA GÖRE DÜZELTME KATSAYISI</t>
  </si>
  <si>
    <t>Düzeltilmiş Değer</t>
  </si>
  <si>
    <t>Enflasyon Fark Tutarı</t>
  </si>
  <si>
    <t>202403</t>
  </si>
  <si>
    <t>202404</t>
  </si>
  <si>
    <t>202405</t>
  </si>
  <si>
    <t>202406</t>
  </si>
  <si>
    <t>HAO DÜZELTME KATSAYISI</t>
  </si>
  <si>
    <t>30.06.2024 DÜZELTME ÖNCESİ STOK</t>
  </si>
  <si>
    <t>2024/2.DÖNEM Stoklar Enflasyan Düzeltme Kaydı</t>
  </si>
  <si>
    <t>DÖNEM BAŞI ENDEKS MART 2024</t>
  </si>
  <si>
    <t>1. AY ENDEKS NİSAN 2024</t>
  </si>
  <si>
    <t xml:space="preserve">2. AY ENDEKS MAYIS </t>
  </si>
  <si>
    <t>3. AY ENDEKS HAZİRAN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</si>
</sst>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00000_-;\-* #,##0.00000_-;_-* &quot;-&quot;?????_-;_-@_-"/>
    <numFmt numFmtId="165" formatCode="#,##0.00000"/>
  </numFmts>
  <fonts count="45" x14ac:knownFonts="1">
    <font>
      <sz val="10"/>
      <color theme="1"/>
      <name val="Times New Roman"/>
      <family val="2"/>
      <charset val="162"/>
    </font>
    <font>
      <sz val="10"/>
      <color theme="1"/>
      <name val="Times New Roman"/>
      <family val="2"/>
      <charset val="162"/>
    </font>
    <font>
      <b/>
      <sz val="10"/>
      <name val="Tahoma"/>
      <family val="2"/>
      <charset val="162"/>
    </font>
    <font>
      <sz val="10"/>
      <name val="Tahoma"/>
      <family val="2"/>
      <charset val="162"/>
    </font>
    <font>
      <b/>
      <sz val="8"/>
      <name val="Tahoma"/>
      <family val="2"/>
      <charset val="162"/>
    </font>
    <font>
      <sz val="8"/>
      <name val="Tahoma"/>
      <family val="2"/>
      <charset val="162"/>
    </font>
    <font>
      <i/>
      <sz val="15"/>
      <name val="Tahoma"/>
      <family val="2"/>
      <charset val="162"/>
    </font>
    <font>
      <sz val="10"/>
      <color rgb="FFFF0000"/>
      <name val="Tahoma"/>
      <family val="2"/>
      <charset val="162"/>
    </font>
    <font>
      <b/>
      <sz val="10"/>
      <color rgb="FFFF0000"/>
      <name val="Tahoma"/>
      <family val="2"/>
      <charset val="162"/>
    </font>
    <font>
      <u/>
      <sz val="10"/>
      <color theme="10"/>
      <name val="Times New Roman"/>
      <family val="2"/>
      <charset val="162"/>
    </font>
    <font>
      <sz val="8"/>
      <name val="Times New Roman"/>
      <family val="2"/>
      <charset val="162"/>
    </font>
    <font>
      <sz val="10"/>
      <color theme="1"/>
      <name val="Tahoma"/>
      <family val="2"/>
      <charset val="162"/>
    </font>
    <font>
      <sz val="14"/>
      <color rgb="FF000000"/>
      <name val="Tahoma"/>
      <family val="2"/>
      <charset val="162"/>
    </font>
    <font>
      <u/>
      <sz val="14"/>
      <color rgb="FF000000"/>
      <name val="Tahoma"/>
      <family val="2"/>
      <charset val="162"/>
    </font>
    <font>
      <sz val="14"/>
      <color theme="1"/>
      <name val="Tahoma"/>
      <family val="2"/>
      <charset val="162"/>
    </font>
    <font>
      <b/>
      <sz val="14"/>
      <color rgb="FF000000"/>
      <name val="Tahoma"/>
      <family val="2"/>
      <charset val="162"/>
    </font>
    <font>
      <b/>
      <sz val="14"/>
      <color rgb="FFFF0000"/>
      <name val="Tahoma"/>
      <family val="2"/>
      <charset val="162"/>
    </font>
    <font>
      <b/>
      <sz val="9"/>
      <color rgb="FFFF0000"/>
      <name val="Tahoma"/>
      <family val="2"/>
      <charset val="162"/>
    </font>
    <font>
      <sz val="11"/>
      <color rgb="FF000000"/>
      <name val="Tahoma"/>
      <family val="2"/>
      <charset val="162"/>
    </font>
    <font>
      <sz val="11"/>
      <color theme="1"/>
      <name val="Tahoma"/>
      <family val="2"/>
      <charset val="162"/>
    </font>
    <font>
      <sz val="11"/>
      <name val="Tahoma"/>
      <family val="2"/>
      <charset val="162"/>
    </font>
    <font>
      <u/>
      <sz val="11"/>
      <color theme="1"/>
      <name val="Tahoma"/>
      <family val="2"/>
      <charset val="162"/>
    </font>
    <font>
      <b/>
      <sz val="16"/>
      <color rgb="FFFF0000"/>
      <name val="Tahoma"/>
      <family val="2"/>
      <charset val="162"/>
    </font>
    <font>
      <b/>
      <sz val="8"/>
      <color rgb="FF333333"/>
      <name val="Roboto"/>
    </font>
    <font>
      <sz val="8"/>
      <color rgb="FF333333"/>
      <name val="Roboto"/>
    </font>
    <font>
      <b/>
      <sz val="10"/>
      <color rgb="FF333333"/>
      <name val="Roboto"/>
    </font>
    <font>
      <sz val="10"/>
      <color rgb="FF333333"/>
      <name val="Roboto"/>
    </font>
    <font>
      <sz val="10"/>
      <name val="Calibri"/>
      <family val="2"/>
      <charset val="162"/>
    </font>
    <font>
      <b/>
      <sz val="10"/>
      <name val="Calibri"/>
      <family val="2"/>
      <charset val="162"/>
    </font>
    <font>
      <u/>
      <sz val="10"/>
      <color theme="10"/>
      <name val="Calibri"/>
      <family val="2"/>
      <charset val="162"/>
    </font>
    <font>
      <b/>
      <sz val="14"/>
      <color theme="1"/>
      <name val="Calibri"/>
      <family val="2"/>
      <charset val="162"/>
    </font>
    <font>
      <sz val="10"/>
      <color theme="1"/>
      <name val="Calibri"/>
      <family val="2"/>
      <charset val="162"/>
    </font>
    <font>
      <b/>
      <sz val="22"/>
      <name val="Calibri"/>
      <family val="2"/>
      <charset val="162"/>
    </font>
    <font>
      <sz val="11"/>
      <name val="Calibri"/>
      <family val="2"/>
      <charset val="162"/>
    </font>
    <font>
      <sz val="11"/>
      <color rgb="FF0070C0"/>
      <name val="Calibri"/>
      <family val="2"/>
      <charset val="162"/>
    </font>
    <font>
      <sz val="11"/>
      <color rgb="FF7030A0"/>
      <name val="Calibri"/>
      <family val="2"/>
      <charset val="162"/>
    </font>
    <font>
      <b/>
      <sz val="9"/>
      <color rgb="FFFF0000"/>
      <name val="Calibri"/>
      <family val="2"/>
      <charset val="162"/>
    </font>
    <font>
      <sz val="10"/>
      <color rgb="FFFF0000"/>
      <name val="Calibri"/>
      <family val="2"/>
      <charset val="162"/>
    </font>
    <font>
      <b/>
      <sz val="10"/>
      <color rgb="FFFF0000"/>
      <name val="Calibri"/>
      <family val="2"/>
      <charset val="162"/>
    </font>
    <font>
      <sz val="14"/>
      <color rgb="FF000000"/>
      <name val="Calibri"/>
      <family val="2"/>
      <charset val="162"/>
    </font>
    <font>
      <sz val="14"/>
      <color theme="1"/>
      <name val="Calibri"/>
      <family val="2"/>
      <charset val="162"/>
    </font>
    <font>
      <b/>
      <sz val="14"/>
      <color rgb="FF000000"/>
      <name val="Calibri"/>
      <family val="2"/>
      <charset val="162"/>
    </font>
    <font>
      <sz val="11"/>
      <color rgb="FF000000"/>
      <name val="Calibri"/>
      <family val="2"/>
      <charset val="162"/>
    </font>
    <font>
      <sz val="11"/>
      <color theme="1"/>
      <name val="Calibri"/>
      <family val="2"/>
      <charset val="162"/>
    </font>
    <font>
      <u/>
      <sz val="11"/>
      <color theme="1"/>
      <name val="Calibri"/>
      <family val="2"/>
      <charset val="162"/>
    </font>
  </fonts>
  <fills count="7">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FFFFFF"/>
        <bgColor indexed="64"/>
      </patternFill>
    </fill>
    <fill>
      <patternFill patternType="solid">
        <fgColor rgb="FFF9F9F9"/>
        <bgColor indexed="64"/>
      </patternFill>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theme="4" tint="0.39997558519241921"/>
      </top>
      <bottom style="medium">
        <color indexed="64"/>
      </bottom>
      <diagonal/>
    </border>
    <border>
      <left style="medium">
        <color rgb="FFDDDDDD"/>
      </left>
      <right style="medium">
        <color rgb="FFDDDDDD"/>
      </right>
      <top style="medium">
        <color rgb="FFDDDDDD"/>
      </top>
      <bottom style="medium">
        <color rgb="FFDDDDDD"/>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s>
  <cellStyleXfs count="3">
    <xf numFmtId="0" fontId="0" fillId="0" borderId="0"/>
    <xf numFmtId="43" fontId="1" fillId="0" borderId="0" applyFont="0" applyFill="0" applyBorder="0" applyAlignment="0" applyProtection="0"/>
    <xf numFmtId="0" fontId="9" fillId="0" borderId="0" applyNumberFormat="0" applyFill="0" applyBorder="0" applyAlignment="0" applyProtection="0"/>
  </cellStyleXfs>
  <cellXfs count="113">
    <xf numFmtId="0" fontId="0" fillId="0" borderId="0" xfId="0"/>
    <xf numFmtId="0" fontId="2" fillId="0" borderId="0" xfId="0" applyFont="1"/>
    <xf numFmtId="0" fontId="3" fillId="0" borderId="0" xfId="0" applyFont="1"/>
    <xf numFmtId="0" fontId="4" fillId="0" borderId="0" xfId="0" applyFont="1" applyAlignment="1">
      <alignment vertical="center"/>
    </xf>
    <xf numFmtId="0" fontId="6" fillId="0" borderId="0" xfId="0" applyFont="1" applyAlignment="1">
      <alignment vertical="center"/>
    </xf>
    <xf numFmtId="0" fontId="5"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vertical="center"/>
    </xf>
    <xf numFmtId="43" fontId="3" fillId="0" borderId="0" xfId="1" applyFont="1"/>
    <xf numFmtId="0" fontId="3" fillId="0" borderId="1" xfId="0" applyFont="1" applyBorder="1"/>
    <xf numFmtId="43" fontId="3" fillId="0" borderId="1" xfId="1" applyFont="1" applyBorder="1"/>
    <xf numFmtId="43" fontId="3" fillId="0" borderId="1" xfId="0" applyNumberFormat="1" applyFont="1" applyBorder="1"/>
    <xf numFmtId="4" fontId="3" fillId="0" borderId="1" xfId="0" applyNumberFormat="1" applyFont="1" applyBorder="1"/>
    <xf numFmtId="0" fontId="8" fillId="0" borderId="1" xfId="0" applyFont="1" applyBorder="1"/>
    <xf numFmtId="164" fontId="8" fillId="0" borderId="1" xfId="0" applyNumberFormat="1" applyFont="1" applyBorder="1"/>
    <xf numFmtId="0" fontId="2" fillId="2" borderId="1" xfId="0" applyFont="1" applyFill="1" applyBorder="1" applyAlignment="1">
      <alignment wrapText="1"/>
    </xf>
    <xf numFmtId="0" fontId="2" fillId="2" borderId="1" xfId="0" applyFont="1" applyFill="1" applyBorder="1"/>
    <xf numFmtId="164" fontId="3" fillId="0" borderId="1" xfId="0" applyNumberFormat="1" applyFont="1" applyBorder="1"/>
    <xf numFmtId="43" fontId="8" fillId="0" borderId="1" xfId="0" applyNumberFormat="1" applyFont="1" applyBorder="1"/>
    <xf numFmtId="164" fontId="7" fillId="0" borderId="1" xfId="0" applyNumberFormat="1" applyFont="1" applyBorder="1"/>
    <xf numFmtId="0" fontId="9" fillId="0" borderId="0" xfId="2"/>
    <xf numFmtId="0" fontId="11" fillId="0" borderId="0" xfId="0" applyFont="1"/>
    <xf numFmtId="0" fontId="12" fillId="0" borderId="0" xfId="0" applyFont="1" applyAlignment="1">
      <alignment horizontal="left" vertical="center" readingOrder="1"/>
    </xf>
    <xf numFmtId="0" fontId="14" fillId="0" borderId="0" xfId="0" applyFont="1"/>
    <xf numFmtId="0" fontId="12" fillId="0" borderId="0" xfId="0" applyFont="1"/>
    <xf numFmtId="43" fontId="14" fillId="0" borderId="0" xfId="1" applyFont="1"/>
    <xf numFmtId="43" fontId="17" fillId="0" borderId="1" xfId="0" applyNumberFormat="1" applyFont="1" applyBorder="1"/>
    <xf numFmtId="0" fontId="12" fillId="0" borderId="0" xfId="0" applyFont="1" applyAlignment="1">
      <alignment horizontal="center" vertical="center" wrapText="1" readingOrder="1"/>
    </xf>
    <xf numFmtId="0" fontId="15" fillId="0" borderId="0" xfId="0" applyFont="1" applyAlignment="1">
      <alignment horizontal="center" vertical="center" wrapText="1" readingOrder="1"/>
    </xf>
    <xf numFmtId="0" fontId="12" fillId="0" borderId="0" xfId="0" applyFont="1" applyAlignment="1">
      <alignment horizontal="left" vertical="center" wrapText="1" readingOrder="1"/>
    </xf>
    <xf numFmtId="0" fontId="18" fillId="0" borderId="0" xfId="0" applyFont="1" applyAlignment="1">
      <alignment horizontal="left" vertical="center" readingOrder="1"/>
    </xf>
    <xf numFmtId="0" fontId="19" fillId="0" borderId="0" xfId="0" applyFont="1"/>
    <xf numFmtId="0" fontId="20" fillId="0" borderId="0" xfId="0" applyFont="1"/>
    <xf numFmtId="43" fontId="20" fillId="0" borderId="0" xfId="0" applyNumberFormat="1" applyFont="1"/>
    <xf numFmtId="43" fontId="19" fillId="0" borderId="0" xfId="0" applyNumberFormat="1" applyFont="1"/>
    <xf numFmtId="0" fontId="18" fillId="0" borderId="0" xfId="0" applyFont="1"/>
    <xf numFmtId="0" fontId="21" fillId="0" borderId="0" xfId="0" applyFont="1"/>
    <xf numFmtId="0" fontId="3" fillId="3" borderId="0" xfId="0" applyFont="1" applyFill="1"/>
    <xf numFmtId="0" fontId="3" fillId="0" borderId="4" xfId="0" applyFont="1" applyBorder="1"/>
    <xf numFmtId="0" fontId="3" fillId="0" borderId="5" xfId="0" applyFont="1" applyBorder="1"/>
    <xf numFmtId="43" fontId="3" fillId="3" borderId="6" xfId="1" applyFont="1" applyFill="1" applyBorder="1"/>
    <xf numFmtId="0" fontId="3" fillId="0" borderId="7" xfId="0" applyFont="1" applyBorder="1"/>
    <xf numFmtId="43" fontId="3" fillId="3" borderId="8" xfId="1" applyFont="1" applyFill="1" applyBorder="1"/>
    <xf numFmtId="43" fontId="3" fillId="0" borderId="8" xfId="0" applyNumberFormat="1" applyFont="1" applyBorder="1"/>
    <xf numFmtId="0" fontId="3" fillId="0" borderId="8" xfId="0" applyFont="1" applyBorder="1"/>
    <xf numFmtId="41" fontId="3" fillId="0" borderId="8" xfId="0" applyNumberFormat="1" applyFont="1" applyBorder="1"/>
    <xf numFmtId="41" fontId="3" fillId="3" borderId="8" xfId="0" applyNumberFormat="1" applyFont="1" applyFill="1" applyBorder="1"/>
    <xf numFmtId="0" fontId="7" fillId="0" borderId="3" xfId="0" applyFont="1" applyBorder="1"/>
    <xf numFmtId="0" fontId="7" fillId="0" borderId="2" xfId="0" applyFont="1" applyBorder="1"/>
    <xf numFmtId="4" fontId="7" fillId="3" borderId="9" xfId="0" applyNumberFormat="1" applyFont="1" applyFill="1" applyBorder="1"/>
    <xf numFmtId="43" fontId="3" fillId="3" borderId="1" xfId="0" applyNumberFormat="1" applyFont="1" applyFill="1" applyBorder="1"/>
    <xf numFmtId="4" fontId="14" fillId="0" borderId="0" xfId="0" applyNumberFormat="1" applyFont="1"/>
    <xf numFmtId="164" fontId="11" fillId="0" borderId="0" xfId="0" applyNumberFormat="1" applyFont="1"/>
    <xf numFmtId="43" fontId="12" fillId="0" borderId="0" xfId="1" applyFont="1" applyAlignment="1">
      <alignment horizontal="left" vertical="center" readingOrder="1"/>
    </xf>
    <xf numFmtId="0" fontId="12" fillId="0" borderId="1" xfId="0" applyFont="1" applyBorder="1" applyAlignment="1">
      <alignment horizontal="left" vertical="center" wrapText="1" readingOrder="1"/>
    </xf>
    <xf numFmtId="4" fontId="14" fillId="0" borderId="1" xfId="0" applyNumberFormat="1" applyFont="1" applyBorder="1"/>
    <xf numFmtId="0" fontId="14" fillId="0" borderId="1" xfId="0" applyFont="1" applyBorder="1"/>
    <xf numFmtId="0" fontId="24" fillId="5" borderId="10" xfId="0" applyFont="1" applyFill="1" applyBorder="1" applyAlignment="1">
      <alignment horizontal="left" vertical="top" wrapText="1"/>
    </xf>
    <xf numFmtId="0" fontId="24" fillId="4" borderId="10" xfId="0" applyFont="1" applyFill="1" applyBorder="1" applyAlignment="1">
      <alignment horizontal="left" vertical="top" wrapText="1"/>
    </xf>
    <xf numFmtId="0" fontId="23" fillId="4" borderId="10" xfId="0" applyFont="1" applyFill="1" applyBorder="1" applyAlignment="1">
      <alignment horizontal="left" wrapText="1"/>
    </xf>
    <xf numFmtId="0" fontId="25" fillId="4" borderId="10" xfId="0" applyFont="1" applyFill="1" applyBorder="1" applyAlignment="1">
      <alignment horizontal="left" wrapText="1"/>
    </xf>
    <xf numFmtId="0" fontId="26" fillId="5" borderId="10" xfId="0" applyFont="1" applyFill="1" applyBorder="1" applyAlignment="1">
      <alignment horizontal="left" vertical="top" wrapText="1"/>
    </xf>
    <xf numFmtId="0" fontId="27" fillId="0" borderId="0" xfId="0" applyFont="1"/>
    <xf numFmtId="0" fontId="28" fillId="0" borderId="0" xfId="0" applyFont="1"/>
    <xf numFmtId="0" fontId="29" fillId="0" borderId="0" xfId="2" applyFont="1"/>
    <xf numFmtId="0" fontId="31" fillId="0" borderId="0" xfId="0" applyFont="1"/>
    <xf numFmtId="0" fontId="31" fillId="0" borderId="0" xfId="0" applyFont="1" applyProtection="1">
      <protection locked="0"/>
    </xf>
    <xf numFmtId="0" fontId="28" fillId="0" borderId="1" xfId="0" applyFont="1" applyBorder="1" applyAlignment="1" applyProtection="1">
      <alignment horizontal="center" wrapText="1"/>
      <protection locked="0"/>
    </xf>
    <xf numFmtId="3" fontId="28" fillId="0" borderId="1" xfId="0" applyNumberFormat="1" applyFont="1" applyBorder="1" applyAlignment="1" applyProtection="1">
      <alignment horizontal="center" vertical="center" wrapText="1"/>
      <protection locked="0"/>
    </xf>
    <xf numFmtId="3" fontId="28" fillId="0" borderId="1" xfId="1" applyNumberFormat="1" applyFont="1" applyBorder="1" applyAlignment="1" applyProtection="1">
      <alignment horizontal="center" vertical="center" wrapText="1"/>
      <protection locked="0"/>
    </xf>
    <xf numFmtId="3" fontId="33" fillId="0" borderId="1" xfId="0" applyNumberFormat="1" applyFont="1" applyBorder="1" applyProtection="1">
      <protection locked="0"/>
    </xf>
    <xf numFmtId="4" fontId="33" fillId="0" borderId="1" xfId="0" applyNumberFormat="1" applyFont="1" applyBorder="1" applyProtection="1">
      <protection locked="0"/>
    </xf>
    <xf numFmtId="49" fontId="33" fillId="0" borderId="1" xfId="0" applyNumberFormat="1" applyFont="1" applyBorder="1" applyAlignment="1" applyProtection="1">
      <alignment horizontal="center"/>
      <protection locked="0"/>
    </xf>
    <xf numFmtId="4" fontId="33" fillId="0" borderId="1" xfId="0" applyNumberFormat="1" applyFont="1" applyBorder="1" applyAlignment="1" applyProtection="1">
      <alignment horizontal="center"/>
      <protection locked="0"/>
    </xf>
    <xf numFmtId="165" fontId="33" fillId="0" borderId="1" xfId="0" applyNumberFormat="1" applyFont="1" applyBorder="1" applyAlignment="1" applyProtection="1">
      <alignment horizontal="center"/>
      <protection locked="0"/>
    </xf>
    <xf numFmtId="3" fontId="34" fillId="0" borderId="0" xfId="0" applyNumberFormat="1" applyFont="1" applyProtection="1">
      <protection locked="0"/>
    </xf>
    <xf numFmtId="4" fontId="31" fillId="0" borderId="0" xfId="0" applyNumberFormat="1" applyFont="1" applyProtection="1">
      <protection locked="0"/>
    </xf>
    <xf numFmtId="4" fontId="34" fillId="0" borderId="0" xfId="0" applyNumberFormat="1" applyFont="1" applyProtection="1">
      <protection locked="0"/>
    </xf>
    <xf numFmtId="4" fontId="35" fillId="0" borderId="0" xfId="0" applyNumberFormat="1" applyFont="1" applyProtection="1">
      <protection locked="0"/>
    </xf>
    <xf numFmtId="0" fontId="27" fillId="0" borderId="0" xfId="0" applyFont="1" applyProtection="1">
      <protection locked="0"/>
    </xf>
    <xf numFmtId="0" fontId="28" fillId="2" borderId="1" xfId="0" applyFont="1" applyFill="1" applyBorder="1" applyAlignment="1" applyProtection="1">
      <alignment wrapText="1"/>
      <protection locked="0"/>
    </xf>
    <xf numFmtId="0" fontId="28" fillId="2" borderId="1" xfId="0" applyFont="1" applyFill="1" applyBorder="1" applyProtection="1">
      <protection locked="0"/>
    </xf>
    <xf numFmtId="0" fontId="27" fillId="0" borderId="1" xfId="0" applyFont="1" applyBorder="1" applyProtection="1">
      <protection locked="0"/>
    </xf>
    <xf numFmtId="43" fontId="27" fillId="3" borderId="1" xfId="0" applyNumberFormat="1" applyFont="1" applyFill="1" applyBorder="1" applyProtection="1">
      <protection locked="0"/>
    </xf>
    <xf numFmtId="164" fontId="27" fillId="0" borderId="1" xfId="0" applyNumberFormat="1" applyFont="1" applyBorder="1" applyProtection="1">
      <protection locked="0"/>
    </xf>
    <xf numFmtId="43" fontId="27" fillId="0" borderId="1" xfId="1" applyFont="1" applyBorder="1" applyProtection="1">
      <protection locked="0"/>
    </xf>
    <xf numFmtId="43" fontId="36" fillId="0" borderId="1" xfId="0" applyNumberFormat="1" applyFont="1" applyBorder="1" applyProtection="1">
      <protection locked="0"/>
    </xf>
    <xf numFmtId="164" fontId="37" fillId="0" borderId="1" xfId="0" applyNumberFormat="1" applyFont="1" applyBorder="1" applyProtection="1">
      <protection locked="0"/>
    </xf>
    <xf numFmtId="43" fontId="38" fillId="0" borderId="1" xfId="0" applyNumberFormat="1" applyFont="1" applyBorder="1" applyProtection="1">
      <protection locked="0"/>
    </xf>
    <xf numFmtId="0" fontId="39" fillId="0" borderId="0" xfId="0" applyFont="1" applyAlignment="1" applyProtection="1">
      <alignment horizontal="left" vertical="center" readingOrder="1"/>
      <protection locked="0"/>
    </xf>
    <xf numFmtId="0" fontId="40" fillId="0" borderId="0" xfId="0" applyFont="1" applyProtection="1">
      <protection locked="0"/>
    </xf>
    <xf numFmtId="0" fontId="41" fillId="0" borderId="0" xfId="0" applyFont="1" applyAlignment="1" applyProtection="1">
      <alignment horizontal="center" vertical="center" wrapText="1" readingOrder="1"/>
      <protection locked="0"/>
    </xf>
    <xf numFmtId="0" fontId="39" fillId="0" borderId="0" xfId="0" applyFont="1" applyAlignment="1" applyProtection="1">
      <alignment horizontal="center" vertical="center" wrapText="1" readingOrder="1"/>
      <protection locked="0"/>
    </xf>
    <xf numFmtId="0" fontId="42" fillId="0" borderId="0" xfId="0" applyFont="1" applyAlignment="1" applyProtection="1">
      <alignment horizontal="left" vertical="center" readingOrder="1"/>
      <protection locked="0"/>
    </xf>
    <xf numFmtId="0" fontId="43" fillId="0" borderId="0" xfId="0" applyFont="1" applyProtection="1">
      <protection locked="0"/>
    </xf>
    <xf numFmtId="0" fontId="44" fillId="0" borderId="0" xfId="0" applyFont="1" applyProtection="1">
      <protection locked="0"/>
    </xf>
    <xf numFmtId="0" fontId="33" fillId="0" borderId="0" xfId="0" applyFont="1" applyProtection="1">
      <protection locked="0"/>
    </xf>
    <xf numFmtId="43" fontId="33" fillId="0" borderId="0" xfId="0" applyNumberFormat="1" applyFont="1" applyProtection="1">
      <protection locked="0"/>
    </xf>
    <xf numFmtId="43" fontId="43" fillId="0" borderId="0" xfId="0" applyNumberFormat="1" applyFont="1" applyProtection="1">
      <protection locked="0"/>
    </xf>
    <xf numFmtId="0" fontId="42" fillId="0" borderId="0" xfId="0" applyFont="1" applyProtection="1">
      <protection locked="0"/>
    </xf>
    <xf numFmtId="0" fontId="31" fillId="0" borderId="1" xfId="0" applyFont="1" applyBorder="1"/>
    <xf numFmtId="0" fontId="31" fillId="0" borderId="1" xfId="0" applyFont="1" applyBorder="1" applyAlignment="1">
      <alignment wrapText="1"/>
    </xf>
    <xf numFmtId="0" fontId="2" fillId="2" borderId="1" xfId="0" applyFont="1" applyFill="1" applyBorder="1" applyAlignment="1">
      <alignment horizontal="center"/>
    </xf>
    <xf numFmtId="0" fontId="31" fillId="0" borderId="1" xfId="0" applyFont="1" applyBorder="1" applyAlignment="1">
      <alignment horizontal="center" wrapText="1"/>
    </xf>
    <xf numFmtId="0" fontId="30" fillId="0" borderId="14" xfId="0" applyFont="1" applyBorder="1" applyAlignment="1">
      <alignment horizontal="center" wrapText="1"/>
    </xf>
    <xf numFmtId="0" fontId="30" fillId="0" borderId="3" xfId="0" applyFont="1" applyBorder="1" applyAlignment="1">
      <alignment horizontal="center" wrapText="1"/>
    </xf>
    <xf numFmtId="0" fontId="28" fillId="2" borderId="1" xfId="0" applyFont="1" applyFill="1" applyBorder="1" applyAlignment="1" applyProtection="1">
      <alignment horizontal="center"/>
      <protection locked="0"/>
    </xf>
    <xf numFmtId="0" fontId="32" fillId="6" borderId="11" xfId="0" applyFont="1" applyFill="1" applyBorder="1" applyAlignment="1" applyProtection="1">
      <alignment horizontal="center"/>
      <protection locked="0"/>
    </xf>
    <xf numFmtId="0" fontId="32" fillId="6" borderId="12" xfId="0" applyFont="1" applyFill="1" applyBorder="1" applyAlignment="1" applyProtection="1">
      <alignment horizontal="center"/>
      <protection locked="0"/>
    </xf>
    <xf numFmtId="0" fontId="32" fillId="6" borderId="13" xfId="0" applyFont="1" applyFill="1" applyBorder="1" applyAlignment="1" applyProtection="1">
      <alignment horizontal="center"/>
      <protection locked="0"/>
    </xf>
    <xf numFmtId="0" fontId="22" fillId="0" borderId="0" xfId="0" applyFont="1" applyAlignment="1">
      <alignment horizontal="center" wrapText="1"/>
    </xf>
    <xf numFmtId="0" fontId="5" fillId="0" borderId="0" xfId="0" applyFont="1" applyAlignment="1">
      <alignment horizontal="center" vertical="center" wrapText="1"/>
    </xf>
    <xf numFmtId="0" fontId="2" fillId="0" borderId="1" xfId="0" applyFont="1" applyBorder="1" applyAlignment="1">
      <alignment horizontal="center"/>
    </xf>
  </cellXfs>
  <cellStyles count="3">
    <cellStyle name="Köprü" xfId="2" builtinId="8"/>
    <cellStyle name="Normal" xfId="0" builtinId="0"/>
    <cellStyle name="Virgül"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cid:image001.png@01D975E0.4A2393F0" TargetMode="External"/><Relationship Id="rId2" Type="http://schemas.openxmlformats.org/officeDocument/2006/relationships/image" Target="../media/image1.png"/><Relationship Id="rId1" Type="http://schemas.openxmlformats.org/officeDocument/2006/relationships/hyperlink" Target="http://www.vertax.com.tr/"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cid:image001.png@01D975E0.4A2393F0" TargetMode="External"/><Relationship Id="rId7" Type="http://schemas.microsoft.com/office/2007/relationships/hdphoto" Target="../media/hdphoto1.wdp"/><Relationship Id="rId2" Type="http://schemas.openxmlformats.org/officeDocument/2006/relationships/image" Target="../media/image1.png"/><Relationship Id="rId1" Type="http://schemas.openxmlformats.org/officeDocument/2006/relationships/hyperlink" Target="http://www.vertax.com.tr/" TargetMode="External"/><Relationship Id="rId6" Type="http://schemas.openxmlformats.org/officeDocument/2006/relationships/image" Target="../media/image4.png"/><Relationship Id="rId5" Type="http://schemas.openxmlformats.org/officeDocument/2006/relationships/image" Target="../media/image3.svg"/><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cid:image001.png@01D975E0.4A2393F0" TargetMode="External"/><Relationship Id="rId2" Type="http://schemas.openxmlformats.org/officeDocument/2006/relationships/image" Target="../media/image1.png"/><Relationship Id="rId1" Type="http://schemas.openxmlformats.org/officeDocument/2006/relationships/hyperlink" Target="http://www.vertax.com.tr/"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525780</xdr:colOff>
      <xdr:row>1</xdr:row>
      <xdr:rowOff>15240</xdr:rowOff>
    </xdr:from>
    <xdr:to>
      <xdr:col>3</xdr:col>
      <xdr:colOff>312420</xdr:colOff>
      <xdr:row>7</xdr:row>
      <xdr:rowOff>53340</xdr:rowOff>
    </xdr:to>
    <xdr:pic>
      <xdr:nvPicPr>
        <xdr:cNvPr id="2" name="Resim 1">
          <a:hlinkClick xmlns:r="http://schemas.openxmlformats.org/officeDocument/2006/relationships" r:id="rId1"/>
          <a:extLst>
            <a:ext uri="{FF2B5EF4-FFF2-40B4-BE49-F238E27FC236}">
              <a16:creationId xmlns:a16="http://schemas.microsoft.com/office/drawing/2014/main" id="{BCC30D56-9522-4D2C-82E2-37224FA3C965}"/>
            </a:ext>
          </a:extLst>
        </xdr:cNvPr>
        <xdr:cNvPicPr>
          <a:picLocks noChangeAspect="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135380" y="15240"/>
          <a:ext cx="2209800" cy="10439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525780</xdr:colOff>
      <xdr:row>2</xdr:row>
      <xdr:rowOff>15240</xdr:rowOff>
    </xdr:from>
    <xdr:to>
      <xdr:col>3</xdr:col>
      <xdr:colOff>175260</xdr:colOff>
      <xdr:row>8</xdr:row>
      <xdr:rowOff>7620</xdr:rowOff>
    </xdr:to>
    <xdr:pic>
      <xdr:nvPicPr>
        <xdr:cNvPr id="2" name="Resim 1">
          <a:hlinkClick xmlns:r="http://schemas.openxmlformats.org/officeDocument/2006/relationships" r:id="rId1"/>
          <a:extLst>
            <a:ext uri="{FF2B5EF4-FFF2-40B4-BE49-F238E27FC236}">
              <a16:creationId xmlns:a16="http://schemas.microsoft.com/office/drawing/2014/main" id="{5B8B5086-CAD4-41C5-ACB2-356D35E26A66}"/>
            </a:ext>
          </a:extLst>
        </xdr:cNvPr>
        <xdr:cNvPicPr>
          <a:picLocks noChangeAspect="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135380" y="15240"/>
          <a:ext cx="2209800" cy="1043940"/>
        </a:xfrm>
        <a:prstGeom prst="rect">
          <a:avLst/>
        </a:prstGeom>
        <a:noFill/>
        <a:ln>
          <a:noFill/>
        </a:ln>
      </xdr:spPr>
    </xdr:pic>
    <xdr:clientData/>
  </xdr:twoCellAnchor>
  <xdr:twoCellAnchor editAs="oneCell">
    <xdr:from>
      <xdr:col>3</xdr:col>
      <xdr:colOff>396240</xdr:colOff>
      <xdr:row>13</xdr:row>
      <xdr:rowOff>624840</xdr:rowOff>
    </xdr:from>
    <xdr:to>
      <xdr:col>3</xdr:col>
      <xdr:colOff>670560</xdr:colOff>
      <xdr:row>13</xdr:row>
      <xdr:rowOff>899160</xdr:rowOff>
    </xdr:to>
    <xdr:pic>
      <xdr:nvPicPr>
        <xdr:cNvPr id="8" name="Grafik 7" descr="Ekle düz dolguyla">
          <a:extLst>
            <a:ext uri="{FF2B5EF4-FFF2-40B4-BE49-F238E27FC236}">
              <a16:creationId xmlns:a16="http://schemas.microsoft.com/office/drawing/2014/main" id="{17003392-276E-0BB8-4CBE-2CFFF7520C6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467100" y="3680460"/>
          <a:ext cx="274320" cy="274320"/>
        </a:xfrm>
        <a:prstGeom prst="rect">
          <a:avLst/>
        </a:prstGeom>
      </xdr:spPr>
    </xdr:pic>
    <xdr:clientData/>
  </xdr:twoCellAnchor>
  <xdr:twoCellAnchor editAs="oneCell">
    <xdr:from>
      <xdr:col>3</xdr:col>
      <xdr:colOff>396240</xdr:colOff>
      <xdr:row>14</xdr:row>
      <xdr:rowOff>152400</xdr:rowOff>
    </xdr:from>
    <xdr:to>
      <xdr:col>3</xdr:col>
      <xdr:colOff>640080</xdr:colOff>
      <xdr:row>15</xdr:row>
      <xdr:rowOff>0</xdr:rowOff>
    </xdr:to>
    <xdr:pic>
      <xdr:nvPicPr>
        <xdr:cNvPr id="9" name="Grafik 8" descr="Ekle düz dolguyla">
          <a:extLst>
            <a:ext uri="{FF2B5EF4-FFF2-40B4-BE49-F238E27FC236}">
              <a16:creationId xmlns:a16="http://schemas.microsoft.com/office/drawing/2014/main" id="{CA219AAC-5745-4012-8FA5-D2043FB82B1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467100" y="4556760"/>
          <a:ext cx="243840" cy="243840"/>
        </a:xfrm>
        <a:prstGeom prst="rect">
          <a:avLst/>
        </a:prstGeom>
      </xdr:spPr>
    </xdr:pic>
    <xdr:clientData/>
  </xdr:twoCellAnchor>
  <xdr:twoCellAnchor editAs="oneCell">
    <xdr:from>
      <xdr:col>7</xdr:col>
      <xdr:colOff>121920</xdr:colOff>
      <xdr:row>41</xdr:row>
      <xdr:rowOff>106680</xdr:rowOff>
    </xdr:from>
    <xdr:to>
      <xdr:col>16</xdr:col>
      <xdr:colOff>434340</xdr:colOff>
      <xdr:row>53</xdr:row>
      <xdr:rowOff>83185</xdr:rowOff>
    </xdr:to>
    <xdr:pic>
      <xdr:nvPicPr>
        <xdr:cNvPr id="11" name="Resim 10" descr="metin, ekran görüntüsü, yazı tipi, sayı, numara içeren bir resim&#10;&#10;Açıklama otomatik olarak oluşturuldu">
          <a:extLst>
            <a:ext uri="{FF2B5EF4-FFF2-40B4-BE49-F238E27FC236}">
              <a16:creationId xmlns:a16="http://schemas.microsoft.com/office/drawing/2014/main" id="{70A3D538-6EDE-DFA7-C788-CB4AE05F1B93}"/>
            </a:ext>
          </a:extLst>
        </xdr:cNvPr>
        <xdr:cNvPicPr>
          <a:picLocks noChangeAspect="1"/>
        </xdr:cNvPicPr>
      </xdr:nvPicPr>
      <xdr:blipFill rotWithShape="1">
        <a:blip xmlns:r="http://schemas.openxmlformats.org/officeDocument/2006/relationships" r:embed="rId6">
          <a:biLevel thresh="75000"/>
          <a:extLst>
            <a:ext uri="{BEBA8EAE-BF5A-486C-A8C5-ECC9F3942E4B}">
              <a14:imgProps xmlns:a14="http://schemas.microsoft.com/office/drawing/2010/main">
                <a14:imgLayer r:embed="rId7">
                  <a14:imgEffect>
                    <a14:colorTemperature colorTemp="8800"/>
                  </a14:imgEffect>
                </a14:imgLayer>
              </a14:imgProps>
            </a:ext>
          </a:extLst>
        </a:blip>
        <a:srcRect l="2237" t="46209" r="4436"/>
        <a:stretch/>
      </xdr:blipFill>
      <xdr:spPr>
        <a:xfrm>
          <a:off x="6537960" y="6957060"/>
          <a:ext cx="6027420" cy="2079625"/>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525780</xdr:colOff>
      <xdr:row>0</xdr:row>
      <xdr:rowOff>15240</xdr:rowOff>
    </xdr:from>
    <xdr:to>
      <xdr:col>3</xdr:col>
      <xdr:colOff>1181100</xdr:colOff>
      <xdr:row>6</xdr:row>
      <xdr:rowOff>53340</xdr:rowOff>
    </xdr:to>
    <xdr:pic>
      <xdr:nvPicPr>
        <xdr:cNvPr id="2" name="Resim 1">
          <a:hlinkClick xmlns:r="http://schemas.openxmlformats.org/officeDocument/2006/relationships" r:id="rId1"/>
          <a:extLst>
            <a:ext uri="{FF2B5EF4-FFF2-40B4-BE49-F238E27FC236}">
              <a16:creationId xmlns:a16="http://schemas.microsoft.com/office/drawing/2014/main" id="{AF8F2E35-AF0B-97F4-FE40-93F3F1786622}"/>
            </a:ext>
          </a:extLst>
        </xdr:cNvPr>
        <xdr:cNvPicPr>
          <a:picLocks noChangeAspect="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135380" y="15240"/>
          <a:ext cx="2209800" cy="104394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15</xdr:col>
      <xdr:colOff>137160</xdr:colOff>
      <xdr:row>21</xdr:row>
      <xdr:rowOff>137160</xdr:rowOff>
    </xdr:to>
    <xdr:pic>
      <xdr:nvPicPr>
        <xdr:cNvPr id="2" name="Resim 1">
          <a:extLst>
            <a:ext uri="{FF2B5EF4-FFF2-40B4-BE49-F238E27FC236}">
              <a16:creationId xmlns:a16="http://schemas.microsoft.com/office/drawing/2014/main" id="{FF14395B-87A5-16A6-E05E-08FF2B8E1B11}"/>
            </a:ext>
          </a:extLst>
        </xdr:cNvPr>
        <xdr:cNvPicPr>
          <a:picLocks noChangeAspect="1"/>
        </xdr:cNvPicPr>
      </xdr:nvPicPr>
      <xdr:blipFill>
        <a:blip xmlns:r="http://schemas.openxmlformats.org/officeDocument/2006/relationships" r:embed="rId1"/>
        <a:stretch>
          <a:fillRect/>
        </a:stretch>
      </xdr:blipFill>
      <xdr:spPr>
        <a:xfrm>
          <a:off x="0" y="167640"/>
          <a:ext cx="9281160" cy="3489960"/>
        </a:xfrm>
        <a:prstGeom prst="rect">
          <a:avLst/>
        </a:prstGeom>
      </xdr:spPr>
    </xdr:pic>
    <xdr:clientData/>
  </xdr:twoCellAnchor>
  <xdr:twoCellAnchor editAs="oneCell">
    <xdr:from>
      <xdr:col>0</xdr:col>
      <xdr:colOff>0</xdr:colOff>
      <xdr:row>23</xdr:row>
      <xdr:rowOff>1</xdr:rowOff>
    </xdr:from>
    <xdr:to>
      <xdr:col>15</xdr:col>
      <xdr:colOff>205740</xdr:colOff>
      <xdr:row>48</xdr:row>
      <xdr:rowOff>0</xdr:rowOff>
    </xdr:to>
    <xdr:pic>
      <xdr:nvPicPr>
        <xdr:cNvPr id="3" name="Resim 2">
          <a:extLst>
            <a:ext uri="{FF2B5EF4-FFF2-40B4-BE49-F238E27FC236}">
              <a16:creationId xmlns:a16="http://schemas.microsoft.com/office/drawing/2014/main" id="{0B99C034-FA01-F947-A159-6B5780A8E5E6}"/>
            </a:ext>
          </a:extLst>
        </xdr:cNvPr>
        <xdr:cNvPicPr>
          <a:picLocks noChangeAspect="1"/>
        </xdr:cNvPicPr>
      </xdr:nvPicPr>
      <xdr:blipFill>
        <a:blip xmlns:r="http://schemas.openxmlformats.org/officeDocument/2006/relationships" r:embed="rId2"/>
        <a:stretch>
          <a:fillRect/>
        </a:stretch>
      </xdr:blipFill>
      <xdr:spPr>
        <a:xfrm>
          <a:off x="0" y="3855721"/>
          <a:ext cx="9349740" cy="4190999"/>
        </a:xfrm>
        <a:prstGeom prst="rect">
          <a:avLst/>
        </a:prstGeom>
      </xdr:spPr>
    </xdr:pic>
    <xdr:clientData/>
  </xdr:twoCellAnchor>
  <xdr:twoCellAnchor editAs="oneCell">
    <xdr:from>
      <xdr:col>0</xdr:col>
      <xdr:colOff>0</xdr:colOff>
      <xdr:row>49</xdr:row>
      <xdr:rowOff>22860</xdr:rowOff>
    </xdr:from>
    <xdr:to>
      <xdr:col>15</xdr:col>
      <xdr:colOff>220980</xdr:colOff>
      <xdr:row>71</xdr:row>
      <xdr:rowOff>152833</xdr:rowOff>
    </xdr:to>
    <xdr:pic>
      <xdr:nvPicPr>
        <xdr:cNvPr id="4" name="Resim 3">
          <a:extLst>
            <a:ext uri="{FF2B5EF4-FFF2-40B4-BE49-F238E27FC236}">
              <a16:creationId xmlns:a16="http://schemas.microsoft.com/office/drawing/2014/main" id="{544B1DE8-5C62-9441-F15C-5F1C1C738A46}"/>
            </a:ext>
          </a:extLst>
        </xdr:cNvPr>
        <xdr:cNvPicPr>
          <a:picLocks noChangeAspect="1"/>
        </xdr:cNvPicPr>
      </xdr:nvPicPr>
      <xdr:blipFill>
        <a:blip xmlns:r="http://schemas.openxmlformats.org/officeDocument/2006/relationships" r:embed="rId3"/>
        <a:stretch>
          <a:fillRect/>
        </a:stretch>
      </xdr:blipFill>
      <xdr:spPr>
        <a:xfrm>
          <a:off x="0" y="8237220"/>
          <a:ext cx="9364980" cy="3818053"/>
        </a:xfrm>
        <a:prstGeom prst="rect">
          <a:avLst/>
        </a:prstGeom>
      </xdr:spPr>
    </xdr:pic>
    <xdr:clientData/>
  </xdr:twoCellAnchor>
  <xdr:twoCellAnchor editAs="oneCell">
    <xdr:from>
      <xdr:col>0</xdr:col>
      <xdr:colOff>0</xdr:colOff>
      <xdr:row>74</xdr:row>
      <xdr:rowOff>0</xdr:rowOff>
    </xdr:from>
    <xdr:to>
      <xdr:col>15</xdr:col>
      <xdr:colOff>243840</xdr:colOff>
      <xdr:row>109</xdr:row>
      <xdr:rowOff>122439</xdr:rowOff>
    </xdr:to>
    <xdr:pic>
      <xdr:nvPicPr>
        <xdr:cNvPr id="5" name="Resim 4">
          <a:extLst>
            <a:ext uri="{FF2B5EF4-FFF2-40B4-BE49-F238E27FC236}">
              <a16:creationId xmlns:a16="http://schemas.microsoft.com/office/drawing/2014/main" id="{FDCFF77D-4461-1C97-0E45-DB3A1D5D7869}"/>
            </a:ext>
          </a:extLst>
        </xdr:cNvPr>
        <xdr:cNvPicPr>
          <a:picLocks noChangeAspect="1"/>
        </xdr:cNvPicPr>
      </xdr:nvPicPr>
      <xdr:blipFill>
        <a:blip xmlns:r="http://schemas.openxmlformats.org/officeDocument/2006/relationships" r:embed="rId4"/>
        <a:stretch>
          <a:fillRect/>
        </a:stretch>
      </xdr:blipFill>
      <xdr:spPr>
        <a:xfrm>
          <a:off x="0" y="12405360"/>
          <a:ext cx="9387840" cy="59898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403c2df931462988/Masa&#252;st&#252;/2024%20ENFLASYON%20MUHASEBES&#304;/Exceller/ENFLASYON%20D&#220;ZELTMES&#304;%20EXCEL%202.xlsx" TargetMode="External"/><Relationship Id="rId1" Type="http://schemas.openxmlformats.org/officeDocument/2006/relationships/externalLinkPath" Target="Exceller/ENFLASYON%20D&#220;ZELTMES&#304;%20EXCEL%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yi-üfe-dikey"/>
      <sheetName val="Hesap Planı"/>
      <sheetName val="Mizan"/>
      <sheetName val="15-G"/>
      <sheetName val="15-BO"/>
      <sheetName val="15-HAO"/>
      <sheetName val="159-380-VB"/>
      <sheetName val="170-350"/>
      <sheetName val="240-249"/>
      <sheetName val="258"/>
      <sheetName val="250-270"/>
      <sheetName val="500"/>
      <sheetName val="520-599"/>
      <sheetName val="KONTROL"/>
      <sheetName val="648-658-697"/>
      <sheetName val="ROFM-KOLAY YÖNTEM"/>
      <sheetName val="ROFM-BT"/>
      <sheetName val="ROFM-TFM"/>
    </sheetNames>
    <sheetDataSet>
      <sheetData sheetId="0"/>
      <sheetData sheetId="1"/>
      <sheetData sheetId="2"/>
      <sheetData sheetId="3"/>
      <sheetData sheetId="4"/>
      <sheetData sheetId="5">
        <row r="5">
          <cell r="G5">
            <v>350000</v>
          </cell>
          <cell r="R5">
            <v>1.0188600000000001</v>
          </cell>
        </row>
        <row r="6">
          <cell r="F6"/>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persons/person.xml><?xml version="1.0" encoding="utf-8"?>
<personList xmlns="http://schemas.microsoft.com/office/spreadsheetml/2018/threadedcomments" xmlns:x="http://schemas.openxmlformats.org/spreadsheetml/2006/main">
  <person displayName="Serdar KARAKUŞ" id="{175CD4BC-86B0-4AFE-8764-4F17A90C66BB}" userId="403c2df931462988" providerId="Windows Live"/>
</personList>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F18" dT="2024-02-13T12:14:54.55" personId="{175CD4BC-86B0-4AFE-8764-4F17A90C66BB}" id="{DCB1175B-76E9-40E3-AFB9-4114D4417B32}">
    <text>sarı renkli alana veri girişi yapınız</text>
  </threadedComment>
  <threadedComment ref="F19" dT="2024-02-13T12:14:59.76" personId="{175CD4BC-86B0-4AFE-8764-4F17A90C66BB}" id="{418A8260-037B-44CB-AA2B-397C1D64B1B9}">
    <text>sarı renkli alana veri girişi yapınız</text>
  </threadedComment>
  <threadedComment ref="F20" dT="2024-02-13T12:15:16.48" personId="{175CD4BC-86B0-4AFE-8764-4F17A90C66BB}" id="{C32EBA9F-BC02-411C-9A6B-94F9591A8458}">
    <text>Üfe Katsayı bölümünden igiliaya göre alınır</text>
  </threadedComment>
  <threadedComment ref="F25" dT="2024-02-13T12:15:42.84" personId="{175CD4BC-86B0-4AFE-8764-4F17A90C66BB}" id="{7D24C091-3530-44EB-988D-4DDEAE0CDC1B}">
    <text>Aralık 2023'ten geriye gidilecek ayı tespit edilir</text>
  </threadedComment>
  <threadedComment ref="F26" dT="2024-02-13T12:15:30.50" personId="{175CD4BC-86B0-4AFE-8764-4F17A90C66BB}" id="{9E23FBFA-3454-4C91-9078-DB12174341A7}">
    <text>Üfe Katsayı bölümünden ilgili aya göre alınır</text>
  </threadedComment>
  <threadedComment ref="D38" dT="2024-02-13T12:14:08.08" personId="{175CD4BC-86B0-4AFE-8764-4F17A90C66BB}" id="{A6D268FA-3966-452A-B4D4-EF8088253645}">
    <text>sarı renkli alana veri girişi yapınız</text>
  </threadedComment>
  <threadedComment ref="D39" dT="2024-02-13T12:14:14.76" personId="{175CD4BC-86B0-4AFE-8764-4F17A90C66BB}" id="{189A75C2-F0FE-4FF6-A224-58470691BC24}">
    <text>sarı renkli alana veri girişi yapınız</text>
  </threadedComment>
  <threadedComment ref="D40" dT="2024-02-13T12:14:30.13" personId="{175CD4BC-86B0-4AFE-8764-4F17A90C66BB}" id="{140467F4-3E5A-4E7E-802B-06E1F96B6C7E}">
    <text>sarı renkli alana veri girişi yapınız</text>
  </threadedComment>
  <threadedComment ref="D41" dT="2024-02-13T12:14:35.40" personId="{175CD4BC-86B0-4AFE-8764-4F17A90C66BB}" id="{687D1856-707C-40A4-9904-BA27327DA047}">
    <text>sarı renkli alana veri girişi yapınız</text>
  </threadedComment>
  <threadedComment ref="D42" dT="2024-02-13T12:14:45.91" personId="{175CD4BC-86B0-4AFE-8764-4F17A90C66BB}" id="{231355D9-B7CC-4F85-806D-C3668230ADF6}">
    <text>sarı renkli alana veri girişi yapınız</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rdar@vertax.com.tr"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erdar@vertax.com.tr"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serdar@vertax.com.tr"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C98A6-209E-40A9-BE6A-A3366EABC7AB}">
  <sheetPr>
    <pageSetUpPr fitToPage="1"/>
  </sheetPr>
  <dimension ref="B2:I46"/>
  <sheetViews>
    <sheetView tabSelected="1" workbookViewId="0">
      <selection activeCell="D29" sqref="D29:D33"/>
    </sheetView>
  </sheetViews>
  <sheetFormatPr defaultRowHeight="13.2" x14ac:dyDescent="0.25"/>
  <cols>
    <col min="1" max="1" width="8.88671875" style="21"/>
    <col min="2" max="2" width="19.109375" style="21" customWidth="1"/>
    <col min="3" max="3" width="16.21875" style="21" bestFit="1" customWidth="1"/>
    <col min="4" max="4" width="23" style="21" customWidth="1"/>
    <col min="5" max="5" width="11.88671875" style="21" customWidth="1"/>
    <col min="6" max="6" width="15" style="21" customWidth="1"/>
    <col min="7" max="7" width="14.77734375" style="21" customWidth="1"/>
    <col min="8" max="8" width="13.33203125" style="21" bestFit="1" customWidth="1"/>
    <col min="9" max="16384" width="8.88671875" style="21"/>
  </cols>
  <sheetData>
    <row r="2" spans="2:8" s="2" customFormat="1" x14ac:dyDescent="0.25"/>
    <row r="3" spans="2:8" s="2" customFormat="1" x14ac:dyDescent="0.25"/>
    <row r="4" spans="2:8" s="2" customFormat="1" x14ac:dyDescent="0.25">
      <c r="B4" s="1"/>
      <c r="F4" s="2" t="s">
        <v>43</v>
      </c>
    </row>
    <row r="5" spans="2:8" s="2" customFormat="1" x14ac:dyDescent="0.25">
      <c r="B5" s="1"/>
      <c r="F5" s="20" t="s">
        <v>44</v>
      </c>
    </row>
    <row r="6" spans="2:8" s="2" customFormat="1" x14ac:dyDescent="0.25">
      <c r="B6" s="1"/>
    </row>
    <row r="7" spans="2:8" s="2" customFormat="1" x14ac:dyDescent="0.25">
      <c r="B7" s="1"/>
    </row>
    <row r="8" spans="2:8" s="2" customFormat="1" x14ac:dyDescent="0.25">
      <c r="B8" s="1"/>
    </row>
    <row r="9" spans="2:8" s="2" customFormat="1" x14ac:dyDescent="0.25">
      <c r="B9" s="1"/>
    </row>
    <row r="10" spans="2:8" s="2" customFormat="1" x14ac:dyDescent="0.25">
      <c r="B10" s="1"/>
    </row>
    <row r="11" spans="2:8" s="2" customFormat="1" x14ac:dyDescent="0.25">
      <c r="B11" s="1" t="s">
        <v>39</v>
      </c>
    </row>
    <row r="12" spans="2:8" s="2" customFormat="1" x14ac:dyDescent="0.25">
      <c r="B12" s="1" t="s">
        <v>60</v>
      </c>
    </row>
    <row r="15" spans="2:8" ht="17.399999999999999" x14ac:dyDescent="0.3">
      <c r="B15" s="22" t="s">
        <v>48</v>
      </c>
      <c r="C15" s="22" t="s">
        <v>74</v>
      </c>
      <c r="D15" s="23"/>
      <c r="E15" s="23"/>
      <c r="F15" s="23"/>
      <c r="G15" s="23"/>
      <c r="H15" s="23"/>
    </row>
    <row r="16" spans="2:8" ht="17.399999999999999" x14ac:dyDescent="0.3">
      <c r="B16" s="22" t="s">
        <v>49</v>
      </c>
      <c r="C16" s="22" t="s">
        <v>75</v>
      </c>
      <c r="D16" s="23"/>
      <c r="E16" s="23"/>
      <c r="F16" s="23"/>
      <c r="G16" s="23"/>
    </row>
    <row r="17" spans="2:8" ht="34.799999999999997" x14ac:dyDescent="0.3">
      <c r="B17" s="54" t="s">
        <v>77</v>
      </c>
      <c r="C17" s="55">
        <v>3485.25</v>
      </c>
      <c r="D17" s="56" t="s">
        <v>76</v>
      </c>
      <c r="E17" s="55">
        <v>3252.79</v>
      </c>
      <c r="F17" s="23"/>
      <c r="G17" s="51"/>
      <c r="H17" s="25"/>
    </row>
    <row r="18" spans="2:8" ht="17.399999999999999" x14ac:dyDescent="0.3">
      <c r="B18" s="22"/>
      <c r="C18" s="23"/>
      <c r="D18" s="23"/>
      <c r="E18" s="23"/>
      <c r="F18" s="23"/>
      <c r="G18" s="23"/>
      <c r="H18" s="23"/>
    </row>
    <row r="19" spans="2:8" ht="17.399999999999999" x14ac:dyDescent="0.3">
      <c r="B19" s="102" t="s">
        <v>54</v>
      </c>
      <c r="C19" s="102"/>
      <c r="D19" s="102"/>
      <c r="E19" s="102"/>
      <c r="F19" s="102"/>
      <c r="G19" s="23"/>
      <c r="H19" s="23"/>
    </row>
    <row r="20" spans="2:8" ht="17.399999999999999" x14ac:dyDescent="0.3">
      <c r="B20" s="22"/>
      <c r="C20" s="22" t="s">
        <v>80</v>
      </c>
      <c r="E20" s="23"/>
      <c r="F20" s="23"/>
      <c r="G20" s="23"/>
      <c r="H20" s="23"/>
    </row>
    <row r="21" spans="2:8" ht="17.399999999999999" x14ac:dyDescent="0.3">
      <c r="B21" s="53">
        <v>3485.25</v>
      </c>
      <c r="C21" s="53">
        <f>(C17+E17)/2</f>
        <v>3369.02</v>
      </c>
      <c r="D21" s="52">
        <f>B21/C21</f>
        <v>1.0344996467815566</v>
      </c>
      <c r="E21" s="23"/>
      <c r="F21" s="23"/>
      <c r="G21" s="23"/>
      <c r="H21" s="23"/>
    </row>
    <row r="22" spans="2:8" ht="17.399999999999999" x14ac:dyDescent="0.3">
      <c r="B22" s="22" t="s">
        <v>78</v>
      </c>
      <c r="C22" s="23"/>
      <c r="D22" s="23"/>
      <c r="E22" s="23"/>
      <c r="F22" s="23"/>
      <c r="G22" s="23"/>
      <c r="H22" s="23"/>
    </row>
    <row r="23" spans="2:8" ht="17.399999999999999" x14ac:dyDescent="0.3">
      <c r="B23" s="22"/>
      <c r="C23" s="23"/>
      <c r="D23" s="23" t="s">
        <v>79</v>
      </c>
      <c r="E23" s="23"/>
      <c r="F23" s="23"/>
      <c r="G23" s="23"/>
      <c r="H23" s="23"/>
    </row>
    <row r="24" spans="2:8" ht="17.399999999999999" x14ac:dyDescent="0.3">
      <c r="B24" s="29"/>
      <c r="C24" s="25"/>
      <c r="D24" s="23"/>
      <c r="E24" s="23"/>
      <c r="F24" s="23"/>
      <c r="G24" s="23"/>
      <c r="H24" s="23"/>
    </row>
    <row r="25" spans="2:8" ht="17.399999999999999" x14ac:dyDescent="0.3">
      <c r="B25" s="22"/>
      <c r="C25" s="25"/>
      <c r="D25" s="23"/>
      <c r="E25" s="23"/>
      <c r="F25" s="23"/>
      <c r="G25" s="23"/>
      <c r="H25" s="23"/>
    </row>
    <row r="26" spans="2:8" s="2" customFormat="1" x14ac:dyDescent="0.25">
      <c r="B26" s="102" t="s">
        <v>24</v>
      </c>
      <c r="C26" s="102"/>
      <c r="D26" s="102"/>
      <c r="E26" s="102"/>
      <c r="F26" s="102"/>
    </row>
    <row r="27" spans="2:8" s="2" customFormat="1" x14ac:dyDescent="0.25"/>
    <row r="28" spans="2:8" s="2" customFormat="1" ht="39.6" x14ac:dyDescent="0.25">
      <c r="B28" s="15" t="s">
        <v>25</v>
      </c>
      <c r="C28" s="16" t="s">
        <v>26</v>
      </c>
      <c r="D28" s="15" t="s">
        <v>27</v>
      </c>
      <c r="E28" s="15" t="s">
        <v>28</v>
      </c>
      <c r="F28" s="15" t="s">
        <v>29</v>
      </c>
      <c r="G28" s="15" t="s">
        <v>30</v>
      </c>
    </row>
    <row r="29" spans="2:8" s="2" customFormat="1" x14ac:dyDescent="0.25">
      <c r="B29" s="9" t="s">
        <v>31</v>
      </c>
      <c r="C29" s="9" t="s">
        <v>32</v>
      </c>
      <c r="D29" s="50">
        <v>100000</v>
      </c>
      <c r="E29" s="17">
        <v>1.0342100000000001</v>
      </c>
      <c r="F29" s="10">
        <f>D29*E29</f>
        <v>103421.00000000001</v>
      </c>
      <c r="G29" s="11">
        <f>F29-D29</f>
        <v>3421.0000000000146</v>
      </c>
    </row>
    <row r="30" spans="2:8" s="2" customFormat="1" x14ac:dyDescent="0.25">
      <c r="B30" s="9" t="s">
        <v>33</v>
      </c>
      <c r="C30" s="9" t="s">
        <v>34</v>
      </c>
      <c r="D30" s="50">
        <v>100000</v>
      </c>
      <c r="E30" s="17">
        <v>1.0342100000000001</v>
      </c>
      <c r="F30" s="10">
        <f t="shared" ref="F30:F33" si="0">D30*E30</f>
        <v>103421.00000000001</v>
      </c>
      <c r="G30" s="11">
        <f t="shared" ref="G30:G33" si="1">F30-D30</f>
        <v>3421.0000000000146</v>
      </c>
    </row>
    <row r="31" spans="2:8" s="2" customFormat="1" x14ac:dyDescent="0.25">
      <c r="B31" s="9" t="s">
        <v>35</v>
      </c>
      <c r="C31" s="9" t="s">
        <v>36</v>
      </c>
      <c r="D31" s="50">
        <v>100000</v>
      </c>
      <c r="E31" s="17">
        <v>1.0342100000000001</v>
      </c>
      <c r="F31" s="10">
        <f t="shared" si="0"/>
        <v>103421.00000000001</v>
      </c>
      <c r="G31" s="11">
        <f t="shared" si="1"/>
        <v>3421.0000000000146</v>
      </c>
    </row>
    <row r="32" spans="2:8" s="2" customFormat="1" x14ac:dyDescent="0.25">
      <c r="B32" s="9" t="s">
        <v>37</v>
      </c>
      <c r="C32" s="9" t="s">
        <v>38</v>
      </c>
      <c r="D32" s="50">
        <v>100000</v>
      </c>
      <c r="E32" s="17">
        <v>1.0342100000000001</v>
      </c>
      <c r="F32" s="10">
        <f t="shared" si="0"/>
        <v>103421.00000000001</v>
      </c>
      <c r="G32" s="11">
        <f t="shared" si="1"/>
        <v>3421.0000000000146</v>
      </c>
    </row>
    <row r="33" spans="2:9" s="2" customFormat="1" x14ac:dyDescent="0.25">
      <c r="B33" s="9" t="s">
        <v>40</v>
      </c>
      <c r="C33" s="9" t="s">
        <v>41</v>
      </c>
      <c r="D33" s="50">
        <v>100000</v>
      </c>
      <c r="E33" s="17">
        <v>1.0342100000000001</v>
      </c>
      <c r="F33" s="10">
        <f t="shared" si="0"/>
        <v>103421.00000000001</v>
      </c>
      <c r="G33" s="11">
        <f t="shared" si="1"/>
        <v>3421.0000000000146</v>
      </c>
    </row>
    <row r="34" spans="2:9" s="2" customFormat="1" x14ac:dyDescent="0.25">
      <c r="B34" s="9"/>
      <c r="C34" s="9"/>
      <c r="D34" s="26">
        <f>SUM(D29:D33)</f>
        <v>500000</v>
      </c>
      <c r="E34" s="19">
        <f>F24</f>
        <v>0</v>
      </c>
      <c r="F34" s="18">
        <f t="shared" ref="F34:G34" si="2">SUM(F29:F33)</f>
        <v>517105.00000000006</v>
      </c>
      <c r="G34" s="18">
        <f t="shared" si="2"/>
        <v>17105.000000000073</v>
      </c>
    </row>
    <row r="35" spans="2:9" ht="17.399999999999999" x14ac:dyDescent="0.3">
      <c r="B35" s="22"/>
      <c r="C35" s="23"/>
      <c r="D35" s="23"/>
      <c r="E35" s="23"/>
      <c r="F35" s="23"/>
      <c r="G35" s="23"/>
      <c r="H35" s="23"/>
    </row>
    <row r="36" spans="2:9" ht="36" customHeight="1" x14ac:dyDescent="0.25">
      <c r="B36" s="102" t="s">
        <v>53</v>
      </c>
      <c r="C36" s="102"/>
      <c r="D36" s="102"/>
      <c r="E36" s="102"/>
      <c r="F36" s="102"/>
      <c r="G36" s="28"/>
      <c r="H36" s="27"/>
      <c r="I36" s="27"/>
    </row>
    <row r="37" spans="2:9" s="31" customFormat="1" ht="13.8" x14ac:dyDescent="0.25">
      <c r="B37" s="30" t="s">
        <v>50</v>
      </c>
      <c r="E37" s="36" t="s">
        <v>57</v>
      </c>
      <c r="F37" s="36" t="s">
        <v>58</v>
      </c>
    </row>
    <row r="38" spans="2:9" s="31" customFormat="1" ht="13.8" x14ac:dyDescent="0.25">
      <c r="B38" s="32" t="s">
        <v>31</v>
      </c>
      <c r="C38" s="2" t="s">
        <v>32</v>
      </c>
      <c r="D38" s="30" t="s">
        <v>51</v>
      </c>
      <c r="E38" s="33">
        <f>G29</f>
        <v>3421.0000000000146</v>
      </c>
    </row>
    <row r="39" spans="2:9" s="31" customFormat="1" ht="13.8" x14ac:dyDescent="0.25">
      <c r="B39" s="32" t="s">
        <v>33</v>
      </c>
      <c r="C39" s="2" t="s">
        <v>34</v>
      </c>
      <c r="D39" s="30" t="s">
        <v>51</v>
      </c>
      <c r="E39" s="33">
        <f>G30</f>
        <v>3421.0000000000146</v>
      </c>
    </row>
    <row r="40" spans="2:9" s="31" customFormat="1" ht="13.8" x14ac:dyDescent="0.25">
      <c r="B40" s="32" t="s">
        <v>35</v>
      </c>
      <c r="C40" s="2" t="s">
        <v>36</v>
      </c>
      <c r="D40" s="30" t="s">
        <v>51</v>
      </c>
      <c r="E40" s="33">
        <f>G31</f>
        <v>3421.0000000000146</v>
      </c>
    </row>
    <row r="41" spans="2:9" s="31" customFormat="1" ht="13.8" x14ac:dyDescent="0.25">
      <c r="B41" s="32" t="s">
        <v>37</v>
      </c>
      <c r="C41" s="2" t="s">
        <v>38</v>
      </c>
      <c r="D41" s="30" t="s">
        <v>51</v>
      </c>
      <c r="E41" s="33">
        <f>G32</f>
        <v>3421.0000000000146</v>
      </c>
    </row>
    <row r="42" spans="2:9" s="31" customFormat="1" ht="13.8" x14ac:dyDescent="0.25">
      <c r="B42" s="32" t="s">
        <v>40</v>
      </c>
      <c r="C42" s="2" t="s">
        <v>41</v>
      </c>
      <c r="D42" s="30" t="s">
        <v>51</v>
      </c>
      <c r="E42" s="33">
        <f>G33</f>
        <v>3421.0000000000146</v>
      </c>
    </row>
    <row r="43" spans="2:9" s="31" customFormat="1" ht="13.8" x14ac:dyDescent="0.25">
      <c r="B43" s="30"/>
    </row>
    <row r="44" spans="2:9" s="31" customFormat="1" ht="13.8" x14ac:dyDescent="0.25">
      <c r="C44" s="30" t="s">
        <v>55</v>
      </c>
      <c r="F44" s="34">
        <f>E38+E39+E40+E41+E42</f>
        <v>17105.000000000073</v>
      </c>
      <c r="G44" s="33"/>
    </row>
    <row r="45" spans="2:9" s="31" customFormat="1" ht="13.8" x14ac:dyDescent="0.25">
      <c r="B45" s="31" t="s">
        <v>56</v>
      </c>
      <c r="C45" s="30"/>
      <c r="F45" s="34"/>
      <c r="G45" s="33"/>
    </row>
    <row r="46" spans="2:9" s="31" customFormat="1" ht="13.8" x14ac:dyDescent="0.25">
      <c r="B46" s="35" t="s">
        <v>52</v>
      </c>
      <c r="E46" s="31" t="s">
        <v>59</v>
      </c>
    </row>
  </sheetData>
  <mergeCells count="3">
    <mergeCell ref="B26:F26"/>
    <mergeCell ref="B36:F36"/>
    <mergeCell ref="B19:F19"/>
  </mergeCells>
  <hyperlinks>
    <hyperlink ref="F5" r:id="rId1" xr:uid="{46C91CA8-DEA1-424E-95B7-8AFA8768E829}"/>
  </hyperlinks>
  <pageMargins left="0.70866141732283472" right="0.70866141732283472" top="0.74803149606299213" bottom="0.74803149606299213" header="0.31496062992125984" footer="0.31496062992125984"/>
  <pageSetup paperSize="9" scale="77"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144B8-0724-4931-A5B9-C5F37783EA91}">
  <sheetPr>
    <pageSetUpPr fitToPage="1"/>
  </sheetPr>
  <dimension ref="A3:S34"/>
  <sheetViews>
    <sheetView workbookViewId="0">
      <selection activeCell="C25" sqref="C25"/>
    </sheetView>
  </sheetViews>
  <sheetFormatPr defaultRowHeight="13.8" x14ac:dyDescent="0.3"/>
  <cols>
    <col min="1" max="1" width="13.21875" style="65" customWidth="1"/>
    <col min="2" max="2" width="9.88671875" style="65" customWidth="1"/>
    <col min="3" max="3" width="14.21875" style="65" customWidth="1"/>
    <col min="4" max="4" width="16.21875" style="65" customWidth="1"/>
    <col min="5" max="5" width="15.109375" style="65" customWidth="1"/>
    <col min="6" max="6" width="11.6640625" style="65" customWidth="1"/>
    <col min="7" max="14" width="8.88671875" style="65"/>
    <col min="15" max="15" width="11" style="65" bestFit="1" customWidth="1"/>
    <col min="16" max="16" width="10.109375" style="65" bestFit="1" customWidth="1"/>
    <col min="17" max="17" width="10.21875" style="65" customWidth="1"/>
    <col min="18" max="18" width="10.109375" style="65" bestFit="1" customWidth="1"/>
    <col min="19" max="16384" width="8.88671875" style="65"/>
  </cols>
  <sheetData>
    <row r="3" spans="1:7" s="62" customFormat="1" x14ac:dyDescent="0.3"/>
    <row r="4" spans="1:7" s="62" customFormat="1" x14ac:dyDescent="0.3">
      <c r="G4" s="62" t="s">
        <v>43</v>
      </c>
    </row>
    <row r="5" spans="1:7" s="62" customFormat="1" x14ac:dyDescent="0.3">
      <c r="A5" s="63"/>
      <c r="G5" s="64" t="s">
        <v>44</v>
      </c>
    </row>
    <row r="6" spans="1:7" s="62" customFormat="1" x14ac:dyDescent="0.3">
      <c r="A6" s="63"/>
    </row>
    <row r="7" spans="1:7" s="62" customFormat="1" x14ac:dyDescent="0.3">
      <c r="A7" s="63"/>
    </row>
    <row r="8" spans="1:7" s="62" customFormat="1" x14ac:dyDescent="0.3">
      <c r="A8" s="63"/>
    </row>
    <row r="9" spans="1:7" s="62" customFormat="1" x14ac:dyDescent="0.3">
      <c r="A9" s="63"/>
    </row>
    <row r="10" spans="1:7" s="62" customFormat="1" x14ac:dyDescent="0.3">
      <c r="A10" s="63"/>
    </row>
    <row r="11" spans="1:7" s="62" customFormat="1" x14ac:dyDescent="0.3">
      <c r="A11" s="63"/>
    </row>
    <row r="12" spans="1:7" s="62" customFormat="1" x14ac:dyDescent="0.3">
      <c r="A12" s="63" t="s">
        <v>39</v>
      </c>
    </row>
    <row r="13" spans="1:7" s="62" customFormat="1" ht="14.4" thickBot="1" x14ac:dyDescent="0.35">
      <c r="A13" s="63" t="s">
        <v>61</v>
      </c>
    </row>
    <row r="14" spans="1:7" ht="82.8" x14ac:dyDescent="0.3">
      <c r="A14" s="104" t="s">
        <v>66</v>
      </c>
      <c r="B14" s="103" t="s">
        <v>63</v>
      </c>
      <c r="C14" s="103"/>
      <c r="D14" s="100"/>
      <c r="E14" s="101" t="s">
        <v>64</v>
      </c>
    </row>
    <row r="15" spans="1:7" ht="28.2" thickBot="1" x14ac:dyDescent="0.35">
      <c r="A15" s="105"/>
      <c r="B15" s="100" t="s">
        <v>62</v>
      </c>
      <c r="C15" s="100"/>
      <c r="D15" s="100"/>
      <c r="E15" s="101" t="s">
        <v>65</v>
      </c>
    </row>
    <row r="17" spans="1:19" s="66" customFormat="1" ht="28.8" x14ac:dyDescent="0.55000000000000004">
      <c r="A17" s="107" t="s">
        <v>94</v>
      </c>
      <c r="B17" s="108"/>
      <c r="C17" s="108"/>
      <c r="D17" s="108"/>
      <c r="E17" s="108"/>
      <c r="F17" s="108"/>
      <c r="G17" s="108"/>
      <c r="H17" s="108"/>
      <c r="I17" s="108"/>
      <c r="J17" s="108"/>
      <c r="K17" s="108"/>
      <c r="L17" s="108"/>
      <c r="M17" s="108"/>
      <c r="N17" s="108"/>
      <c r="O17" s="108"/>
      <c r="P17" s="108"/>
      <c r="Q17" s="108"/>
      <c r="R17" s="108"/>
      <c r="S17" s="109"/>
    </row>
    <row r="18" spans="1:19" s="66" customFormat="1" ht="69" x14ac:dyDescent="0.3">
      <c r="A18" s="67" t="s">
        <v>95</v>
      </c>
      <c r="B18" s="67" t="s">
        <v>96</v>
      </c>
      <c r="C18" s="67" t="s">
        <v>97</v>
      </c>
      <c r="D18" s="67" t="s">
        <v>98</v>
      </c>
      <c r="E18" s="67" t="s">
        <v>99</v>
      </c>
      <c r="F18" s="67" t="s">
        <v>100</v>
      </c>
      <c r="G18" s="67" t="s">
        <v>101</v>
      </c>
      <c r="H18" s="67" t="s">
        <v>102</v>
      </c>
      <c r="I18" s="67" t="s">
        <v>103</v>
      </c>
      <c r="J18" s="67" t="s">
        <v>104</v>
      </c>
      <c r="K18" s="67" t="s">
        <v>117</v>
      </c>
      <c r="L18" s="67" t="s">
        <v>118</v>
      </c>
      <c r="M18" s="67" t="s">
        <v>119</v>
      </c>
      <c r="N18" s="67" t="s">
        <v>120</v>
      </c>
      <c r="O18" s="67" t="s">
        <v>105</v>
      </c>
      <c r="P18" s="67" t="s">
        <v>106</v>
      </c>
      <c r="Q18" s="67" t="s">
        <v>107</v>
      </c>
      <c r="R18" s="68" t="s">
        <v>108</v>
      </c>
      <c r="S18" s="69" t="s">
        <v>109</v>
      </c>
    </row>
    <row r="19" spans="1:19" s="66" customFormat="1" ht="28.8" customHeight="1" x14ac:dyDescent="0.3">
      <c r="A19" s="70">
        <v>150</v>
      </c>
      <c r="B19" s="71">
        <v>100000</v>
      </c>
      <c r="C19" s="71">
        <v>100000</v>
      </c>
      <c r="D19" s="71">
        <v>200000</v>
      </c>
      <c r="E19" s="71">
        <v>300000</v>
      </c>
      <c r="F19" s="71">
        <v>400000</v>
      </c>
      <c r="G19" s="72" t="s">
        <v>110</v>
      </c>
      <c r="H19" s="72" t="s">
        <v>111</v>
      </c>
      <c r="I19" s="72" t="s">
        <v>112</v>
      </c>
      <c r="J19" s="72" t="s">
        <v>113</v>
      </c>
      <c r="K19" s="73">
        <f>'ÜFE KATSAYILARI'!E8</f>
        <v>3252.79</v>
      </c>
      <c r="L19" s="73">
        <f>'ÜFE KATSAYILARI'!F8</f>
        <v>3369.98</v>
      </c>
      <c r="M19" s="73">
        <f>'ÜFE KATSAYILARI'!G8</f>
        <v>3435.96</v>
      </c>
      <c r="N19" s="73">
        <f>'ÜFE KATSAYILARI'!H8</f>
        <v>3483.25</v>
      </c>
      <c r="O19" s="73">
        <f>N19/K19*B19</f>
        <v>107084.99472760307</v>
      </c>
      <c r="P19" s="73">
        <f>N19/L19*C19+N19/M19*D19+N19/N19*E19</f>
        <v>606113.79891353415</v>
      </c>
      <c r="Q19" s="74">
        <f>ROUND((O19+P19)/(B19+C19+D19+E19),5)</f>
        <v>1.0188600000000001</v>
      </c>
      <c r="R19" s="71">
        <f>ROUND((F19*Q19),2)</f>
        <v>407544</v>
      </c>
      <c r="S19" s="71">
        <f>+R19-F19</f>
        <v>7544</v>
      </c>
    </row>
    <row r="20" spans="1:19" s="66" customFormat="1" ht="14.4" x14ac:dyDescent="0.3">
      <c r="A20" s="75"/>
      <c r="B20" s="76"/>
      <c r="C20" s="76"/>
      <c r="D20" s="76"/>
      <c r="E20" s="76"/>
      <c r="F20" s="76"/>
      <c r="G20" s="76"/>
      <c r="H20" s="76"/>
      <c r="I20" s="76"/>
      <c r="J20" s="76"/>
      <c r="K20" s="77"/>
      <c r="L20" s="77"/>
      <c r="M20" s="77"/>
      <c r="N20" s="77"/>
      <c r="O20" s="77"/>
      <c r="P20" s="77"/>
      <c r="Q20" s="77"/>
      <c r="R20" s="77"/>
      <c r="S20" s="78"/>
    </row>
    <row r="21" spans="1:19" s="79" customFormat="1" x14ac:dyDescent="0.3">
      <c r="A21" s="106" t="s">
        <v>24</v>
      </c>
      <c r="B21" s="106"/>
      <c r="C21" s="106"/>
      <c r="D21" s="106"/>
      <c r="E21" s="106"/>
    </row>
    <row r="22" spans="1:19" s="79" customFormat="1" x14ac:dyDescent="0.3"/>
    <row r="23" spans="1:19" s="79" customFormat="1" ht="41.4" x14ac:dyDescent="0.3">
      <c r="A23" s="80" t="s">
        <v>25</v>
      </c>
      <c r="B23" s="81" t="s">
        <v>26</v>
      </c>
      <c r="C23" s="80" t="s">
        <v>115</v>
      </c>
      <c r="D23" s="80" t="s">
        <v>114</v>
      </c>
      <c r="E23" s="80" t="s">
        <v>29</v>
      </c>
      <c r="F23" s="80" t="s">
        <v>30</v>
      </c>
    </row>
    <row r="24" spans="1:19" s="79" customFormat="1" x14ac:dyDescent="0.3">
      <c r="A24" s="82" t="s">
        <v>31</v>
      </c>
      <c r="B24" s="82" t="s">
        <v>32</v>
      </c>
      <c r="C24" s="83">
        <f>F19</f>
        <v>400000</v>
      </c>
      <c r="D24" s="84">
        <f>'[1]15-HAO'!R5</f>
        <v>1.0188600000000001</v>
      </c>
      <c r="E24" s="85">
        <f>C24*D24</f>
        <v>407544.00000000006</v>
      </c>
      <c r="F24" s="83">
        <f>E24-C24</f>
        <v>7544.0000000000582</v>
      </c>
    </row>
    <row r="25" spans="1:19" s="79" customFormat="1" x14ac:dyDescent="0.3">
      <c r="A25" s="82"/>
      <c r="B25" s="82"/>
      <c r="C25" s="86">
        <f>SUM(C24:C24)</f>
        <v>400000</v>
      </c>
      <c r="D25" s="87">
        <f>'[1]15-HAO'!F6</f>
        <v>0</v>
      </c>
      <c r="E25" s="88">
        <f>SUM(E24:E24)</f>
        <v>407544.00000000006</v>
      </c>
      <c r="F25" s="88">
        <f>SUM(F24:F24)</f>
        <v>7544.0000000000582</v>
      </c>
    </row>
    <row r="26" spans="1:19" s="66" customFormat="1" ht="18" x14ac:dyDescent="0.35">
      <c r="A26" s="89"/>
      <c r="B26" s="90"/>
      <c r="C26" s="90"/>
      <c r="D26" s="90"/>
      <c r="E26" s="90"/>
      <c r="F26" s="90"/>
      <c r="G26" s="90"/>
    </row>
    <row r="27" spans="1:19" s="66" customFormat="1" ht="18" x14ac:dyDescent="0.3">
      <c r="A27" s="106" t="s">
        <v>53</v>
      </c>
      <c r="B27" s="106"/>
      <c r="C27" s="106"/>
      <c r="D27" s="106"/>
      <c r="E27" s="106"/>
      <c r="F27" s="91"/>
      <c r="G27" s="92"/>
      <c r="H27" s="92"/>
    </row>
    <row r="28" spans="1:19" s="94" customFormat="1" ht="14.4" x14ac:dyDescent="0.3">
      <c r="A28" s="93" t="s">
        <v>50</v>
      </c>
      <c r="D28" s="95" t="s">
        <v>57</v>
      </c>
      <c r="E28" s="95" t="s">
        <v>58</v>
      </c>
    </row>
    <row r="29" spans="1:19" s="94" customFormat="1" ht="14.4" x14ac:dyDescent="0.3">
      <c r="A29" s="96" t="s">
        <v>31</v>
      </c>
      <c r="B29" s="79" t="s">
        <v>32</v>
      </c>
      <c r="C29" s="93" t="s">
        <v>51</v>
      </c>
      <c r="D29" s="97">
        <f>F24</f>
        <v>7544.0000000000582</v>
      </c>
    </row>
    <row r="30" spans="1:19" s="94" customFormat="1" ht="14.4" x14ac:dyDescent="0.3">
      <c r="A30" s="93"/>
    </row>
    <row r="31" spans="1:19" s="94" customFormat="1" ht="14.4" x14ac:dyDescent="0.3">
      <c r="B31" s="93" t="s">
        <v>55</v>
      </c>
      <c r="E31" s="98">
        <f>F24</f>
        <v>7544.0000000000582</v>
      </c>
      <c r="F31" s="97"/>
    </row>
    <row r="32" spans="1:19" s="94" customFormat="1" ht="14.4" x14ac:dyDescent="0.3">
      <c r="A32" s="94" t="s">
        <v>116</v>
      </c>
      <c r="B32" s="93"/>
      <c r="E32" s="98"/>
      <c r="F32" s="97"/>
    </row>
    <row r="33" spans="1:19" s="94" customFormat="1" ht="14.4" x14ac:dyDescent="0.3">
      <c r="A33" s="99" t="s">
        <v>52</v>
      </c>
      <c r="D33" s="94" t="s">
        <v>59</v>
      </c>
    </row>
    <row r="34" spans="1:19" s="66" customFormat="1" ht="14.4" x14ac:dyDescent="0.3">
      <c r="A34" s="75"/>
      <c r="B34" s="76"/>
      <c r="C34" s="76"/>
      <c r="D34" s="76"/>
      <c r="E34" s="76"/>
      <c r="F34" s="76"/>
      <c r="G34" s="76"/>
      <c r="H34" s="76"/>
      <c r="I34" s="76"/>
      <c r="J34" s="76"/>
      <c r="K34" s="77"/>
      <c r="L34" s="77"/>
      <c r="M34" s="77"/>
      <c r="N34" s="77"/>
      <c r="O34" s="77"/>
      <c r="P34" s="77"/>
      <c r="Q34" s="77"/>
      <c r="R34" s="77"/>
      <c r="S34" s="78"/>
    </row>
  </sheetData>
  <mergeCells count="5">
    <mergeCell ref="B14:C14"/>
    <mergeCell ref="A14:A15"/>
    <mergeCell ref="A21:E21"/>
    <mergeCell ref="A27:E27"/>
    <mergeCell ref="A17:S17"/>
  </mergeCells>
  <hyperlinks>
    <hyperlink ref="G5" r:id="rId1" xr:uid="{29752A84-442A-406D-97BE-64B013746F5F}"/>
  </hyperlinks>
  <pageMargins left="0.70866141732283472" right="0.70866141732283472" top="0.74803149606299213" bottom="0.74803149606299213" header="0.31496062992125984" footer="0.31496062992125984"/>
  <pageSetup paperSize="9" scale="79"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368A7-FC0B-4CF7-AD1C-1EB3C3CCEF41}">
  <dimension ref="B1:N28"/>
  <sheetViews>
    <sheetView workbookViewId="0">
      <selection activeCell="B8" sqref="B8:I8"/>
    </sheetView>
  </sheetViews>
  <sheetFormatPr defaultRowHeight="13.2" x14ac:dyDescent="0.25"/>
  <cols>
    <col min="1" max="1" width="8.88671875" style="21"/>
    <col min="2" max="2" width="6.44140625" style="21" bestFit="1" customWidth="1"/>
    <col min="3" max="3" width="10.109375" style="21" customWidth="1"/>
    <col min="4" max="4" width="9.21875" style="21" customWidth="1"/>
    <col min="5" max="5" width="8.88671875" style="21" customWidth="1"/>
    <col min="6" max="6" width="11.21875" style="21" customWidth="1"/>
    <col min="7" max="7" width="10.21875" style="21" customWidth="1"/>
    <col min="8" max="8" width="9.109375" style="21" customWidth="1"/>
    <col min="9" max="9" width="10.33203125" style="21" customWidth="1"/>
    <col min="10" max="10" width="9.109375" style="21" bestFit="1" customWidth="1"/>
    <col min="11" max="14" width="8.109375" style="21" bestFit="1" customWidth="1"/>
    <col min="15" max="16384" width="8.88671875" style="21"/>
  </cols>
  <sheetData>
    <row r="1" spans="2:14" x14ac:dyDescent="0.25">
      <c r="B1" s="21" t="s">
        <v>47</v>
      </c>
    </row>
    <row r="6" spans="2:14" ht="13.8" thickBot="1" x14ac:dyDescent="0.3"/>
    <row r="7" spans="2:14" ht="13.8" thickBot="1" x14ac:dyDescent="0.3">
      <c r="B7" s="60" t="s">
        <v>81</v>
      </c>
      <c r="C7" s="60" t="s">
        <v>82</v>
      </c>
      <c r="D7" s="60" t="s">
        <v>83</v>
      </c>
      <c r="E7" s="60" t="s">
        <v>84</v>
      </c>
      <c r="F7" s="60" t="s">
        <v>85</v>
      </c>
      <c r="G7" s="60" t="s">
        <v>86</v>
      </c>
      <c r="H7" s="60" t="s">
        <v>87</v>
      </c>
      <c r="I7" s="60" t="s">
        <v>88</v>
      </c>
      <c r="J7" s="59" t="s">
        <v>89</v>
      </c>
      <c r="K7" s="59" t="s">
        <v>90</v>
      </c>
      <c r="L7" s="59" t="s">
        <v>91</v>
      </c>
      <c r="M7" s="59" t="s">
        <v>92</v>
      </c>
      <c r="N7" s="59" t="s">
        <v>93</v>
      </c>
    </row>
    <row r="8" spans="2:14" ht="13.8" thickBot="1" x14ac:dyDescent="0.3">
      <c r="B8" s="61">
        <v>2024</v>
      </c>
      <c r="C8" s="61">
        <v>3035.59</v>
      </c>
      <c r="D8" s="61">
        <v>3149.03</v>
      </c>
      <c r="E8" s="61">
        <v>3252.79</v>
      </c>
      <c r="F8" s="61">
        <v>3369.98</v>
      </c>
      <c r="G8" s="61">
        <v>3435.96</v>
      </c>
      <c r="H8" s="61">
        <v>3483.25</v>
      </c>
      <c r="I8" s="61">
        <v>3550.88</v>
      </c>
      <c r="J8" s="57"/>
      <c r="K8" s="57"/>
      <c r="L8" s="57"/>
      <c r="M8" s="57"/>
      <c r="N8" s="57"/>
    </row>
    <row r="9" spans="2:14" ht="13.8" thickBot="1" x14ac:dyDescent="0.3">
      <c r="B9" s="58">
        <v>2023</v>
      </c>
      <c r="C9" s="58">
        <v>2105.17</v>
      </c>
      <c r="D9" s="58">
        <v>2138.04</v>
      </c>
      <c r="E9" s="58">
        <v>2147.44</v>
      </c>
      <c r="F9" s="58">
        <v>2164.94</v>
      </c>
      <c r="G9" s="58">
        <v>2179.02</v>
      </c>
      <c r="H9" s="58">
        <v>2320.7199999999998</v>
      </c>
      <c r="I9" s="58">
        <v>2511.75</v>
      </c>
      <c r="J9" s="58">
        <v>2659.6</v>
      </c>
      <c r="K9" s="58">
        <v>2749.98</v>
      </c>
      <c r="L9" s="58">
        <v>2803.29</v>
      </c>
      <c r="M9" s="58">
        <v>2882.04</v>
      </c>
      <c r="N9" s="58">
        <v>2915.02</v>
      </c>
    </row>
    <row r="10" spans="2:14" ht="13.8" thickBot="1" x14ac:dyDescent="0.3">
      <c r="B10" s="57">
        <v>2022</v>
      </c>
      <c r="C10" s="57">
        <v>1129.03</v>
      </c>
      <c r="D10" s="57">
        <v>1210.5999999999999</v>
      </c>
      <c r="E10" s="57">
        <v>1321.9</v>
      </c>
      <c r="F10" s="57">
        <v>1423.27</v>
      </c>
      <c r="G10" s="57">
        <v>1548.01</v>
      </c>
      <c r="H10" s="57">
        <v>1652.75</v>
      </c>
      <c r="I10" s="57">
        <v>1738.21</v>
      </c>
      <c r="J10" s="57">
        <v>1780.05</v>
      </c>
      <c r="K10" s="57">
        <v>1865.09</v>
      </c>
      <c r="L10" s="57">
        <v>2011.13</v>
      </c>
      <c r="M10" s="57">
        <v>2026.08</v>
      </c>
      <c r="N10" s="57">
        <v>2021.19</v>
      </c>
    </row>
    <row r="11" spans="2:14" ht="13.8" thickBot="1" x14ac:dyDescent="0.3">
      <c r="B11" s="58">
        <v>2021</v>
      </c>
      <c r="C11" s="58">
        <v>583.38</v>
      </c>
      <c r="D11" s="58">
        <v>590.52</v>
      </c>
      <c r="E11" s="58">
        <v>614.92999999999995</v>
      </c>
      <c r="F11" s="58">
        <v>641.63</v>
      </c>
      <c r="G11" s="58">
        <v>666.79</v>
      </c>
      <c r="H11" s="58">
        <v>693.54</v>
      </c>
      <c r="I11" s="58">
        <v>710.61</v>
      </c>
      <c r="J11" s="58">
        <v>730.28</v>
      </c>
      <c r="K11" s="58">
        <v>741.58</v>
      </c>
      <c r="L11" s="58">
        <v>780.45</v>
      </c>
      <c r="M11" s="58">
        <v>858.43</v>
      </c>
      <c r="N11" s="58">
        <v>1022.25</v>
      </c>
    </row>
    <row r="12" spans="2:14" ht="13.8" thickBot="1" x14ac:dyDescent="0.3">
      <c r="B12" s="57">
        <v>2020</v>
      </c>
      <c r="C12" s="57">
        <v>462.42</v>
      </c>
      <c r="D12" s="57">
        <v>464.64</v>
      </c>
      <c r="E12" s="57">
        <v>468.69</v>
      </c>
      <c r="F12" s="57">
        <v>474.69</v>
      </c>
      <c r="G12" s="57">
        <v>482.02</v>
      </c>
      <c r="H12" s="57">
        <v>485.37</v>
      </c>
      <c r="I12" s="57">
        <v>490.33</v>
      </c>
      <c r="J12" s="57">
        <v>501.85</v>
      </c>
      <c r="K12" s="57">
        <v>515.13</v>
      </c>
      <c r="L12" s="57">
        <v>533.44000000000005</v>
      </c>
      <c r="M12" s="57">
        <v>555.17999999999995</v>
      </c>
      <c r="N12" s="57">
        <v>568.27</v>
      </c>
    </row>
    <row r="13" spans="2:14" ht="13.8" thickBot="1" x14ac:dyDescent="0.3">
      <c r="B13" s="58">
        <v>2019</v>
      </c>
      <c r="C13" s="58">
        <v>424.86</v>
      </c>
      <c r="D13" s="58">
        <v>425.26</v>
      </c>
      <c r="E13" s="58">
        <v>431.98</v>
      </c>
      <c r="F13" s="58">
        <v>444.85</v>
      </c>
      <c r="G13" s="58">
        <v>456.74</v>
      </c>
      <c r="H13" s="58">
        <v>457.16</v>
      </c>
      <c r="I13" s="58">
        <v>452.63</v>
      </c>
      <c r="J13" s="58">
        <v>449.96</v>
      </c>
      <c r="K13" s="58">
        <v>450.55</v>
      </c>
      <c r="L13" s="58">
        <v>451.31</v>
      </c>
      <c r="M13" s="58">
        <v>450.97</v>
      </c>
      <c r="N13" s="58">
        <v>454.08</v>
      </c>
    </row>
    <row r="14" spans="2:14" ht="13.8" thickBot="1" x14ac:dyDescent="0.3">
      <c r="B14" s="57">
        <v>2018</v>
      </c>
      <c r="C14" s="57">
        <v>319.60000000000002</v>
      </c>
      <c r="D14" s="57">
        <v>328.17</v>
      </c>
      <c r="E14" s="57">
        <v>333.21</v>
      </c>
      <c r="F14" s="57">
        <v>341.88</v>
      </c>
      <c r="G14" s="57">
        <v>354.85</v>
      </c>
      <c r="H14" s="57">
        <v>365.6</v>
      </c>
      <c r="I14" s="57">
        <v>372.06</v>
      </c>
      <c r="J14" s="57">
        <v>396.62</v>
      </c>
      <c r="K14" s="57">
        <v>439.78</v>
      </c>
      <c r="L14" s="57">
        <v>443.78</v>
      </c>
      <c r="M14" s="57">
        <v>432.55</v>
      </c>
      <c r="N14" s="57">
        <v>422.94</v>
      </c>
    </row>
    <row r="15" spans="2:14" ht="13.8" thickBot="1" x14ac:dyDescent="0.3">
      <c r="B15" s="58">
        <v>2017</v>
      </c>
      <c r="C15" s="58">
        <v>284.99</v>
      </c>
      <c r="D15" s="58">
        <v>288.58999999999997</v>
      </c>
      <c r="E15" s="58">
        <v>291.58</v>
      </c>
      <c r="F15" s="58">
        <v>293.79000000000002</v>
      </c>
      <c r="G15" s="58">
        <v>295.31</v>
      </c>
      <c r="H15" s="58">
        <v>295.52</v>
      </c>
      <c r="I15" s="58">
        <v>297.64999999999998</v>
      </c>
      <c r="J15" s="58">
        <v>300.18</v>
      </c>
      <c r="K15" s="58">
        <v>300.89999999999998</v>
      </c>
      <c r="L15" s="58">
        <v>306.04000000000002</v>
      </c>
      <c r="M15" s="58">
        <v>312.20999999999998</v>
      </c>
      <c r="N15" s="58">
        <v>316.48</v>
      </c>
    </row>
    <row r="16" spans="2:14" ht="13.8" thickBot="1" x14ac:dyDescent="0.3">
      <c r="B16" s="57">
        <v>2016</v>
      </c>
      <c r="C16" s="57">
        <v>250.67</v>
      </c>
      <c r="D16" s="57">
        <v>250.16</v>
      </c>
      <c r="E16" s="57">
        <v>251.17</v>
      </c>
      <c r="F16" s="57">
        <v>252.47</v>
      </c>
      <c r="G16" s="57">
        <v>256.20999999999998</v>
      </c>
      <c r="H16" s="57">
        <v>257.27</v>
      </c>
      <c r="I16" s="57">
        <v>257.81</v>
      </c>
      <c r="J16" s="57">
        <v>258.01</v>
      </c>
      <c r="K16" s="57">
        <v>258.77</v>
      </c>
      <c r="L16" s="57">
        <v>260.94</v>
      </c>
      <c r="M16" s="57">
        <v>266.16000000000003</v>
      </c>
      <c r="N16" s="57">
        <v>274.08999999999997</v>
      </c>
    </row>
    <row r="17" spans="2:14" ht="13.8" thickBot="1" x14ac:dyDescent="0.3">
      <c r="B17" s="58">
        <v>2015</v>
      </c>
      <c r="C17" s="58">
        <v>236.61</v>
      </c>
      <c r="D17" s="58">
        <v>239.46</v>
      </c>
      <c r="E17" s="58">
        <v>241.97</v>
      </c>
      <c r="F17" s="58">
        <v>245.42</v>
      </c>
      <c r="G17" s="58">
        <v>248.15</v>
      </c>
      <c r="H17" s="58">
        <v>248.78</v>
      </c>
      <c r="I17" s="58">
        <v>247.99</v>
      </c>
      <c r="J17" s="58">
        <v>250.43</v>
      </c>
      <c r="K17" s="58">
        <v>254.25</v>
      </c>
      <c r="L17" s="58">
        <v>253.74</v>
      </c>
      <c r="M17" s="58">
        <v>250.13</v>
      </c>
      <c r="N17" s="58">
        <v>249.31</v>
      </c>
    </row>
    <row r="18" spans="2:14" ht="13.8" thickBot="1" x14ac:dyDescent="0.3">
      <c r="B18" s="57">
        <v>2014</v>
      </c>
      <c r="C18" s="57">
        <v>229.1</v>
      </c>
      <c r="D18" s="57">
        <v>232.27</v>
      </c>
      <c r="E18" s="57">
        <v>233.98</v>
      </c>
      <c r="F18" s="57">
        <v>234.18</v>
      </c>
      <c r="G18" s="57">
        <v>232.96</v>
      </c>
      <c r="H18" s="57">
        <v>233.09</v>
      </c>
      <c r="I18" s="57">
        <v>234.79</v>
      </c>
      <c r="J18" s="57">
        <v>235.78</v>
      </c>
      <c r="K18" s="57">
        <v>237.79</v>
      </c>
      <c r="L18" s="57">
        <v>239.97</v>
      </c>
      <c r="M18" s="57">
        <v>237.65</v>
      </c>
      <c r="N18" s="57">
        <v>235.84</v>
      </c>
    </row>
    <row r="19" spans="2:14" ht="13.8" thickBot="1" x14ac:dyDescent="0.3">
      <c r="B19" s="58">
        <v>2013</v>
      </c>
      <c r="C19" s="58">
        <v>206.91</v>
      </c>
      <c r="D19" s="58">
        <v>206.65</v>
      </c>
      <c r="E19" s="58">
        <v>208.33</v>
      </c>
      <c r="F19" s="58">
        <v>207.27</v>
      </c>
      <c r="G19" s="58">
        <v>209.34</v>
      </c>
      <c r="H19" s="58">
        <v>212.39</v>
      </c>
      <c r="I19" s="58">
        <v>214.5</v>
      </c>
      <c r="J19" s="58">
        <v>214.59</v>
      </c>
      <c r="K19" s="58">
        <v>216.48</v>
      </c>
      <c r="L19" s="58">
        <v>217.97</v>
      </c>
      <c r="M19" s="58">
        <v>219.31</v>
      </c>
      <c r="N19" s="58">
        <v>221.74</v>
      </c>
    </row>
    <row r="20" spans="2:14" ht="13.8" thickBot="1" x14ac:dyDescent="0.3">
      <c r="B20" s="57">
        <v>2012</v>
      </c>
      <c r="C20" s="57">
        <v>203.1</v>
      </c>
      <c r="D20" s="57">
        <v>202.91</v>
      </c>
      <c r="E20" s="57">
        <v>203.64</v>
      </c>
      <c r="F20" s="57">
        <v>203.81</v>
      </c>
      <c r="G20" s="57">
        <v>204.89</v>
      </c>
      <c r="H20" s="57">
        <v>201.83</v>
      </c>
      <c r="I20" s="57">
        <v>201.2</v>
      </c>
      <c r="J20" s="57">
        <v>201.71</v>
      </c>
      <c r="K20" s="57">
        <v>203.79</v>
      </c>
      <c r="L20" s="57">
        <v>204.15</v>
      </c>
      <c r="M20" s="57">
        <v>207.54</v>
      </c>
      <c r="N20" s="57">
        <v>207.29</v>
      </c>
    </row>
    <row r="21" spans="2:14" ht="13.8" thickBot="1" x14ac:dyDescent="0.3">
      <c r="B21" s="58">
        <v>2011</v>
      </c>
      <c r="C21" s="58">
        <v>182.75</v>
      </c>
      <c r="D21" s="58">
        <v>185.9</v>
      </c>
      <c r="E21" s="58">
        <v>188.17</v>
      </c>
      <c r="F21" s="58">
        <v>189.32</v>
      </c>
      <c r="G21" s="58">
        <v>189.61</v>
      </c>
      <c r="H21" s="58">
        <v>189.62</v>
      </c>
      <c r="I21" s="58">
        <v>189.57</v>
      </c>
      <c r="J21" s="58">
        <v>192.91</v>
      </c>
      <c r="K21" s="58">
        <v>195.89</v>
      </c>
      <c r="L21" s="58">
        <v>199.03</v>
      </c>
      <c r="M21" s="58">
        <v>200.32</v>
      </c>
      <c r="N21" s="58">
        <v>202.33</v>
      </c>
    </row>
    <row r="22" spans="2:14" ht="13.8" thickBot="1" x14ac:dyDescent="0.3">
      <c r="B22" s="57">
        <v>2010</v>
      </c>
      <c r="C22" s="57">
        <v>164.94</v>
      </c>
      <c r="D22" s="57">
        <v>167.68</v>
      </c>
      <c r="E22" s="57">
        <v>170.94</v>
      </c>
      <c r="F22" s="57">
        <v>174.96</v>
      </c>
      <c r="G22" s="57">
        <v>172.95</v>
      </c>
      <c r="H22" s="57">
        <v>172.08</v>
      </c>
      <c r="I22" s="57">
        <v>171.81</v>
      </c>
      <c r="J22" s="57">
        <v>173.79</v>
      </c>
      <c r="K22" s="57">
        <v>174.67</v>
      </c>
      <c r="L22" s="57">
        <v>176.78</v>
      </c>
      <c r="M22" s="57">
        <v>176.23</v>
      </c>
      <c r="N22" s="57">
        <v>178.54</v>
      </c>
    </row>
    <row r="23" spans="2:14" ht="13.8" thickBot="1" x14ac:dyDescent="0.3">
      <c r="B23" s="58">
        <v>2009</v>
      </c>
      <c r="C23" s="58">
        <v>155.16</v>
      </c>
      <c r="D23" s="58">
        <v>156.97</v>
      </c>
      <c r="E23" s="58">
        <v>157.43</v>
      </c>
      <c r="F23" s="58">
        <v>158.44999999999999</v>
      </c>
      <c r="G23" s="58">
        <v>158.37</v>
      </c>
      <c r="H23" s="58">
        <v>159.86000000000001</v>
      </c>
      <c r="I23" s="58">
        <v>158.74</v>
      </c>
      <c r="J23" s="58">
        <v>159.4</v>
      </c>
      <c r="K23" s="58">
        <v>160.38</v>
      </c>
      <c r="L23" s="58">
        <v>160.84</v>
      </c>
      <c r="M23" s="58">
        <v>162.91999999999999</v>
      </c>
      <c r="N23" s="58">
        <v>163.98</v>
      </c>
    </row>
    <row r="24" spans="2:14" ht="13.8" thickBot="1" x14ac:dyDescent="0.3">
      <c r="B24" s="57">
        <v>2008</v>
      </c>
      <c r="C24" s="57">
        <v>143.80000000000001</v>
      </c>
      <c r="D24" s="57">
        <v>147.47999999999999</v>
      </c>
      <c r="E24" s="57">
        <v>152.16</v>
      </c>
      <c r="F24" s="57">
        <v>159</v>
      </c>
      <c r="G24" s="57">
        <v>162.37</v>
      </c>
      <c r="H24" s="57">
        <v>162.9</v>
      </c>
      <c r="I24" s="57">
        <v>164.93</v>
      </c>
      <c r="J24" s="57">
        <v>161.07</v>
      </c>
      <c r="K24" s="57">
        <v>159.63</v>
      </c>
      <c r="L24" s="57">
        <v>160.54</v>
      </c>
      <c r="M24" s="57">
        <v>160.49</v>
      </c>
      <c r="N24" s="57">
        <v>154.80000000000001</v>
      </c>
    </row>
    <row r="25" spans="2:14" ht="13.8" thickBot="1" x14ac:dyDescent="0.3">
      <c r="B25" s="58">
        <v>2007</v>
      </c>
      <c r="C25" s="58">
        <v>135.09</v>
      </c>
      <c r="D25" s="58">
        <v>136.37</v>
      </c>
      <c r="E25" s="58">
        <v>137.69999999999999</v>
      </c>
      <c r="F25" s="58">
        <v>138.80000000000001</v>
      </c>
      <c r="G25" s="58">
        <v>139.34</v>
      </c>
      <c r="H25" s="58">
        <v>139.19</v>
      </c>
      <c r="I25" s="58">
        <v>139.28</v>
      </c>
      <c r="J25" s="58">
        <v>140.47</v>
      </c>
      <c r="K25" s="58">
        <v>141.9</v>
      </c>
      <c r="L25" s="58">
        <v>141.71</v>
      </c>
      <c r="M25" s="58">
        <v>142.97999999999999</v>
      </c>
      <c r="N25" s="58">
        <v>143.19</v>
      </c>
    </row>
    <row r="26" spans="2:14" ht="13.8" thickBot="1" x14ac:dyDescent="0.3">
      <c r="B26" s="57">
        <v>2006</v>
      </c>
      <c r="C26" s="57">
        <v>123.51</v>
      </c>
      <c r="D26" s="57">
        <v>123.83</v>
      </c>
      <c r="E26" s="57">
        <v>124.14</v>
      </c>
      <c r="F26" s="57">
        <v>126.54</v>
      </c>
      <c r="G26" s="57">
        <v>130.05000000000001</v>
      </c>
      <c r="H26" s="57">
        <v>135.28</v>
      </c>
      <c r="I26" s="57">
        <v>136.44999999999999</v>
      </c>
      <c r="J26" s="57">
        <v>135.43</v>
      </c>
      <c r="K26" s="57">
        <v>135.11000000000001</v>
      </c>
      <c r="L26" s="57">
        <v>135.72999999999999</v>
      </c>
      <c r="M26" s="57">
        <v>135.33000000000001</v>
      </c>
      <c r="N26" s="57">
        <v>135.16</v>
      </c>
    </row>
    <row r="27" spans="2:14" ht="13.8" thickBot="1" x14ac:dyDescent="0.3">
      <c r="B27" s="58">
        <v>2005</v>
      </c>
      <c r="C27" s="58">
        <v>114.83</v>
      </c>
      <c r="D27" s="58">
        <v>114.81</v>
      </c>
      <c r="E27" s="58">
        <v>117.25</v>
      </c>
      <c r="F27" s="58">
        <v>119.62</v>
      </c>
      <c r="G27" s="58">
        <v>119.23</v>
      </c>
      <c r="H27" s="58">
        <v>119.64</v>
      </c>
      <c r="I27" s="58">
        <v>119.33</v>
      </c>
      <c r="J27" s="58">
        <v>121.4</v>
      </c>
      <c r="K27" s="58">
        <v>123.4</v>
      </c>
      <c r="L27" s="58">
        <v>124.22</v>
      </c>
      <c r="M27" s="58">
        <v>121.4</v>
      </c>
      <c r="N27" s="58">
        <v>121.14</v>
      </c>
    </row>
    <row r="28" spans="2:14" ht="13.8" thickBot="1" x14ac:dyDescent="0.3">
      <c r="B28" s="57">
        <v>2004</v>
      </c>
      <c r="C28" s="57">
        <v>104.46</v>
      </c>
      <c r="D28" s="57">
        <v>106.17</v>
      </c>
      <c r="E28" s="57">
        <v>108.4</v>
      </c>
      <c r="F28" s="57">
        <v>111.27</v>
      </c>
      <c r="G28" s="57">
        <v>111.24</v>
      </c>
      <c r="H28" s="57">
        <v>110.06</v>
      </c>
      <c r="I28" s="57">
        <v>108.39</v>
      </c>
      <c r="J28" s="57">
        <v>109.25</v>
      </c>
      <c r="K28" s="57">
        <v>111.26</v>
      </c>
      <c r="L28" s="57">
        <v>114.85</v>
      </c>
      <c r="M28" s="57">
        <v>115.72</v>
      </c>
      <c r="N28" s="57">
        <v>115.87</v>
      </c>
    </row>
  </sheetData>
  <phoneticPr fontId="1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963D4-0BB0-4F26-BD96-4E1CD8A52609}">
  <sheetPr codeName="Sayfa6">
    <pageSetUpPr fitToPage="1"/>
  </sheetPr>
  <dimension ref="B3:J68"/>
  <sheetViews>
    <sheetView workbookViewId="0">
      <selection activeCell="M14" sqref="M14"/>
    </sheetView>
  </sheetViews>
  <sheetFormatPr defaultRowHeight="13.2" x14ac:dyDescent="0.25"/>
  <cols>
    <col min="1" max="2" width="8.88671875" style="2"/>
    <col min="3" max="3" width="13.77734375" style="2" customWidth="1"/>
    <col min="4" max="4" width="24" style="2" customWidth="1"/>
    <col min="5" max="5" width="16.77734375" style="2" customWidth="1"/>
    <col min="6" max="6" width="18.109375" style="2" customWidth="1"/>
    <col min="7" max="7" width="16.88671875" style="2" customWidth="1"/>
    <col min="8" max="10" width="8.88671875" style="2"/>
    <col min="11" max="11" width="7.88671875" style="2" bestFit="1" customWidth="1"/>
    <col min="12" max="12" width="8.77734375" style="2" bestFit="1" customWidth="1"/>
    <col min="13" max="13" width="11.88671875" style="2" bestFit="1" customWidth="1"/>
    <col min="14" max="16384" width="8.88671875" style="2"/>
  </cols>
  <sheetData>
    <row r="3" spans="2:10" x14ac:dyDescent="0.25">
      <c r="B3" s="1"/>
      <c r="F3" s="2" t="s">
        <v>43</v>
      </c>
    </row>
    <row r="4" spans="2:10" x14ac:dyDescent="0.25">
      <c r="B4" s="1"/>
      <c r="F4" s="20" t="s">
        <v>44</v>
      </c>
    </row>
    <row r="5" spans="2:10" x14ac:dyDescent="0.25">
      <c r="B5" s="1"/>
    </row>
    <row r="6" spans="2:10" x14ac:dyDescent="0.25">
      <c r="B6" s="1"/>
      <c r="F6" s="110" t="s">
        <v>73</v>
      </c>
      <c r="G6" s="110"/>
      <c r="H6" s="110"/>
      <c r="I6" s="110"/>
      <c r="J6" s="110"/>
    </row>
    <row r="7" spans="2:10" x14ac:dyDescent="0.25">
      <c r="B7" s="1"/>
      <c r="F7" s="110"/>
      <c r="G7" s="110"/>
      <c r="H7" s="110"/>
      <c r="I7" s="110"/>
      <c r="J7" s="110"/>
    </row>
    <row r="8" spans="2:10" x14ac:dyDescent="0.25">
      <c r="B8" s="1"/>
      <c r="F8" s="110"/>
      <c r="G8" s="110"/>
      <c r="H8" s="110"/>
      <c r="I8" s="110"/>
      <c r="J8" s="110"/>
    </row>
    <row r="9" spans="2:10" x14ac:dyDescent="0.25">
      <c r="B9" s="1"/>
      <c r="F9" s="110"/>
      <c r="G9" s="110"/>
      <c r="H9" s="110"/>
      <c r="I9" s="110"/>
      <c r="J9" s="110"/>
    </row>
    <row r="10" spans="2:10" x14ac:dyDescent="0.25">
      <c r="B10" s="1" t="s">
        <v>39</v>
      </c>
      <c r="F10" s="110"/>
      <c r="G10" s="110"/>
      <c r="H10" s="110"/>
      <c r="I10" s="110"/>
      <c r="J10" s="110"/>
    </row>
    <row r="11" spans="2:10" x14ac:dyDescent="0.25">
      <c r="B11" s="1" t="s">
        <v>42</v>
      </c>
      <c r="F11" s="110"/>
      <c r="G11" s="110"/>
      <c r="H11" s="110"/>
      <c r="I11" s="110"/>
      <c r="J11" s="110"/>
    </row>
    <row r="12" spans="2:10" x14ac:dyDescent="0.25">
      <c r="F12" s="110"/>
      <c r="G12" s="110"/>
      <c r="H12" s="110"/>
      <c r="I12" s="110"/>
      <c r="J12" s="110"/>
    </row>
    <row r="13" spans="2:10" x14ac:dyDescent="0.25">
      <c r="B13" s="2" t="s">
        <v>1</v>
      </c>
      <c r="F13" s="110"/>
      <c r="G13" s="110"/>
      <c r="H13" s="110"/>
      <c r="I13" s="110"/>
      <c r="J13" s="110"/>
    </row>
    <row r="14" spans="2:10" x14ac:dyDescent="0.25">
      <c r="B14" s="3" t="s">
        <v>2</v>
      </c>
    </row>
    <row r="16" spans="2:10" x14ac:dyDescent="0.25">
      <c r="B16" s="112" t="s">
        <v>12</v>
      </c>
      <c r="C16" s="112"/>
      <c r="D16" s="112"/>
      <c r="E16" s="112"/>
      <c r="F16" s="112"/>
    </row>
    <row r="17" spans="2:7" ht="13.8" thickBot="1" x14ac:dyDescent="0.3">
      <c r="C17" s="1"/>
      <c r="F17" s="8"/>
    </row>
    <row r="18" spans="2:7" x14ac:dyDescent="0.25">
      <c r="B18" s="38" t="s">
        <v>13</v>
      </c>
      <c r="C18" s="39"/>
      <c r="D18" s="39"/>
      <c r="E18" s="39"/>
      <c r="F18" s="40">
        <v>400000000</v>
      </c>
      <c r="G18" s="2" t="s">
        <v>71</v>
      </c>
    </row>
    <row r="19" spans="2:7" x14ac:dyDescent="0.25">
      <c r="B19" s="41" t="s">
        <v>14</v>
      </c>
      <c r="C19" s="9"/>
      <c r="D19" s="9"/>
      <c r="E19" s="9"/>
      <c r="F19" s="42">
        <v>100000000</v>
      </c>
      <c r="G19" s="2" t="s">
        <v>71</v>
      </c>
    </row>
    <row r="20" spans="2:7" x14ac:dyDescent="0.25">
      <c r="B20" s="41" t="s">
        <v>15</v>
      </c>
      <c r="C20" s="9"/>
      <c r="D20" s="9"/>
      <c r="E20" s="9"/>
      <c r="F20" s="42">
        <v>250000000</v>
      </c>
      <c r="G20" s="2" t="s">
        <v>71</v>
      </c>
    </row>
    <row r="21" spans="2:7" x14ac:dyDescent="0.25">
      <c r="B21" s="41" t="s">
        <v>16</v>
      </c>
      <c r="C21" s="9"/>
      <c r="D21" s="9"/>
      <c r="E21" s="9"/>
      <c r="F21" s="43">
        <f>(F19+F20)/2</f>
        <v>175000000</v>
      </c>
    </row>
    <row r="22" spans="2:7" x14ac:dyDescent="0.25">
      <c r="B22" s="41" t="s">
        <v>0</v>
      </c>
      <c r="C22" s="9"/>
      <c r="D22" s="9"/>
      <c r="E22" s="9" t="s">
        <v>45</v>
      </c>
      <c r="F22" s="44">
        <f>F18/F21</f>
        <v>2.2857142857142856</v>
      </c>
    </row>
    <row r="23" spans="2:7" x14ac:dyDescent="0.25">
      <c r="B23" s="41" t="s">
        <v>17</v>
      </c>
      <c r="C23" s="9"/>
      <c r="D23" s="9"/>
      <c r="E23" s="2" t="s">
        <v>18</v>
      </c>
      <c r="F23" s="45">
        <f>365/F22</f>
        <v>159.6875</v>
      </c>
    </row>
    <row r="24" spans="2:7" x14ac:dyDescent="0.25">
      <c r="B24" s="41" t="s">
        <v>19</v>
      </c>
      <c r="C24" s="9"/>
      <c r="D24" s="9"/>
      <c r="E24" s="9"/>
      <c r="F24" s="45">
        <f>F23/30</f>
        <v>5.322916666666667</v>
      </c>
      <c r="G24" s="37" t="s">
        <v>67</v>
      </c>
    </row>
    <row r="25" spans="2:7" x14ac:dyDescent="0.25">
      <c r="B25" s="41" t="s">
        <v>20</v>
      </c>
      <c r="C25" s="9"/>
      <c r="D25" s="9"/>
      <c r="E25" s="9"/>
      <c r="F25" s="46" t="s">
        <v>46</v>
      </c>
      <c r="G25" s="37" t="s">
        <v>68</v>
      </c>
    </row>
    <row r="26" spans="2:7" ht="13.8" thickBot="1" x14ac:dyDescent="0.3">
      <c r="B26" s="47" t="s">
        <v>69</v>
      </c>
      <c r="C26" s="48"/>
      <c r="D26" s="48"/>
      <c r="E26" s="48"/>
      <c r="F26" s="49" t="e">
        <f>'ÜFE KATSAYILARI'!#REF!</f>
        <v>#REF!</v>
      </c>
      <c r="G26" s="37" t="s">
        <v>72</v>
      </c>
    </row>
    <row r="28" spans="2:7" x14ac:dyDescent="0.25">
      <c r="B28" s="102" t="s">
        <v>21</v>
      </c>
      <c r="C28" s="102"/>
      <c r="D28" s="102"/>
      <c r="E28" s="102"/>
      <c r="F28" s="102"/>
    </row>
    <row r="30" spans="2:7" x14ac:dyDescent="0.25">
      <c r="B30" s="9" t="s">
        <v>22</v>
      </c>
      <c r="C30" s="9"/>
      <c r="D30" s="9"/>
      <c r="E30" s="9"/>
      <c r="F30" s="12">
        <v>2915.02</v>
      </c>
    </row>
    <row r="31" spans="2:7" x14ac:dyDescent="0.25">
      <c r="B31" s="9" t="s">
        <v>70</v>
      </c>
      <c r="C31" s="9"/>
      <c r="D31" s="9"/>
      <c r="E31" s="9"/>
      <c r="F31" s="12" t="e">
        <f>F26</f>
        <v>#REF!</v>
      </c>
    </row>
    <row r="32" spans="2:7" x14ac:dyDescent="0.25">
      <c r="B32" s="13" t="s">
        <v>23</v>
      </c>
      <c r="C32" s="13"/>
      <c r="D32" s="13"/>
      <c r="E32" s="13"/>
      <c r="F32" s="14" t="e">
        <f>F30/F31</f>
        <v>#REF!</v>
      </c>
    </row>
    <row r="35" spans="2:9" x14ac:dyDescent="0.25">
      <c r="B35" s="102" t="s">
        <v>24</v>
      </c>
      <c r="C35" s="102"/>
      <c r="D35" s="102"/>
      <c r="E35" s="102"/>
      <c r="F35" s="102"/>
    </row>
    <row r="37" spans="2:9" ht="39.6" x14ac:dyDescent="0.25">
      <c r="B37" s="15" t="s">
        <v>25</v>
      </c>
      <c r="C37" s="16" t="s">
        <v>26</v>
      </c>
      <c r="D37" s="15" t="s">
        <v>27</v>
      </c>
      <c r="E37" s="15" t="s">
        <v>28</v>
      </c>
      <c r="F37" s="15" t="s">
        <v>29</v>
      </c>
      <c r="G37" s="15" t="s">
        <v>30</v>
      </c>
    </row>
    <row r="38" spans="2:9" x14ac:dyDescent="0.25">
      <c r="B38" s="9" t="s">
        <v>31</v>
      </c>
      <c r="C38" s="9" t="s">
        <v>32</v>
      </c>
      <c r="D38" s="50">
        <v>10000000</v>
      </c>
      <c r="E38" s="17" t="e">
        <f>F32</f>
        <v>#REF!</v>
      </c>
      <c r="F38" s="10" t="e">
        <f>D38*E38</f>
        <v>#REF!</v>
      </c>
      <c r="G38" s="11" t="e">
        <f>F38-D38</f>
        <v>#REF!</v>
      </c>
    </row>
    <row r="39" spans="2:9" x14ac:dyDescent="0.25">
      <c r="B39" s="9" t="s">
        <v>33</v>
      </c>
      <c r="C39" s="9" t="s">
        <v>34</v>
      </c>
      <c r="D39" s="50">
        <v>10000000</v>
      </c>
      <c r="E39" s="17" t="e">
        <f>F32</f>
        <v>#REF!</v>
      </c>
      <c r="F39" s="10" t="e">
        <f t="shared" ref="F39:F41" si="0">D39*E39</f>
        <v>#REF!</v>
      </c>
      <c r="G39" s="11" t="e">
        <f t="shared" ref="G39:G41" si="1">F39-D39</f>
        <v>#REF!</v>
      </c>
    </row>
    <row r="40" spans="2:9" x14ac:dyDescent="0.25">
      <c r="B40" s="9" t="s">
        <v>35</v>
      </c>
      <c r="C40" s="9" t="s">
        <v>36</v>
      </c>
      <c r="D40" s="50">
        <v>10000000</v>
      </c>
      <c r="E40" s="17" t="e">
        <f>F32</f>
        <v>#REF!</v>
      </c>
      <c r="F40" s="10" t="e">
        <f t="shared" si="0"/>
        <v>#REF!</v>
      </c>
      <c r="G40" s="11" t="e">
        <f t="shared" si="1"/>
        <v>#REF!</v>
      </c>
    </row>
    <row r="41" spans="2:9" x14ac:dyDescent="0.25">
      <c r="B41" s="9" t="s">
        <v>37</v>
      </c>
      <c r="C41" s="9" t="s">
        <v>38</v>
      </c>
      <c r="D41" s="50">
        <v>10000000</v>
      </c>
      <c r="E41" s="17" t="e">
        <f>F32</f>
        <v>#REF!</v>
      </c>
      <c r="F41" s="10" t="e">
        <f t="shared" si="0"/>
        <v>#REF!</v>
      </c>
      <c r="G41" s="11" t="e">
        <f t="shared" si="1"/>
        <v>#REF!</v>
      </c>
    </row>
    <row r="42" spans="2:9" x14ac:dyDescent="0.25">
      <c r="B42" s="9" t="s">
        <v>40</v>
      </c>
      <c r="C42" s="9" t="s">
        <v>41</v>
      </c>
      <c r="D42" s="50">
        <v>10000000</v>
      </c>
      <c r="E42" s="17" t="e">
        <f>F32</f>
        <v>#REF!</v>
      </c>
      <c r="F42" s="10" t="e">
        <f t="shared" ref="F42" si="2">D42*E42</f>
        <v>#REF!</v>
      </c>
      <c r="G42" s="11" t="e">
        <f t="shared" ref="G42" si="3">F42-D42</f>
        <v>#REF!</v>
      </c>
    </row>
    <row r="43" spans="2:9" x14ac:dyDescent="0.25">
      <c r="B43" s="9"/>
      <c r="C43" s="9"/>
      <c r="D43" s="18">
        <f>SUM(D38:D42)</f>
        <v>50000000</v>
      </c>
      <c r="E43" s="19">
        <f>F33</f>
        <v>0</v>
      </c>
      <c r="F43" s="18" t="e">
        <f t="shared" ref="F43:G43" si="4">SUM(F38:F42)</f>
        <v>#REF!</v>
      </c>
      <c r="G43" s="18" t="e">
        <f t="shared" si="4"/>
        <v>#REF!</v>
      </c>
    </row>
    <row r="46" spans="2:9" s="21" customFormat="1" ht="36" customHeight="1" x14ac:dyDescent="0.25">
      <c r="B46" s="102" t="s">
        <v>53</v>
      </c>
      <c r="C46" s="102"/>
      <c r="D46" s="102"/>
      <c r="E46" s="102"/>
      <c r="F46" s="102"/>
      <c r="G46" s="28"/>
      <c r="H46" s="27"/>
      <c r="I46" s="27"/>
    </row>
    <row r="47" spans="2:9" s="31" customFormat="1" ht="13.8" x14ac:dyDescent="0.25">
      <c r="B47" s="30" t="s">
        <v>50</v>
      </c>
    </row>
    <row r="48" spans="2:9" s="31" customFormat="1" ht="13.8" x14ac:dyDescent="0.25">
      <c r="B48" s="32" t="s">
        <v>31</v>
      </c>
      <c r="C48" s="32" t="s">
        <v>32</v>
      </c>
      <c r="D48" s="30" t="s">
        <v>51</v>
      </c>
      <c r="E48" s="33" t="e">
        <f>G38</f>
        <v>#REF!</v>
      </c>
    </row>
    <row r="49" spans="2:8" s="31" customFormat="1" ht="13.8" x14ac:dyDescent="0.25">
      <c r="B49" s="32" t="s">
        <v>33</v>
      </c>
      <c r="C49" s="32" t="s">
        <v>34</v>
      </c>
      <c r="D49" s="30" t="s">
        <v>51</v>
      </c>
      <c r="E49" s="33" t="e">
        <f>G39</f>
        <v>#REF!</v>
      </c>
    </row>
    <row r="50" spans="2:8" s="31" customFormat="1" ht="13.8" x14ac:dyDescent="0.25">
      <c r="B50" s="32" t="s">
        <v>35</v>
      </c>
      <c r="C50" s="32" t="s">
        <v>36</v>
      </c>
      <c r="D50" s="30" t="s">
        <v>51</v>
      </c>
      <c r="E50" s="33" t="e">
        <f>G40</f>
        <v>#REF!</v>
      </c>
    </row>
    <row r="51" spans="2:8" s="31" customFormat="1" ht="13.8" x14ac:dyDescent="0.25">
      <c r="B51" s="32" t="s">
        <v>37</v>
      </c>
      <c r="C51" s="32" t="s">
        <v>38</v>
      </c>
      <c r="D51" s="30" t="s">
        <v>51</v>
      </c>
      <c r="E51" s="33" t="e">
        <f>G41</f>
        <v>#REF!</v>
      </c>
    </row>
    <row r="52" spans="2:8" s="31" customFormat="1" ht="13.8" x14ac:dyDescent="0.25">
      <c r="B52" s="32" t="s">
        <v>40</v>
      </c>
      <c r="C52" s="32" t="s">
        <v>41</v>
      </c>
      <c r="D52" s="30" t="s">
        <v>51</v>
      </c>
      <c r="E52" s="33" t="e">
        <f>G42</f>
        <v>#REF!</v>
      </c>
    </row>
    <row r="53" spans="2:8" s="31" customFormat="1" ht="13.8" x14ac:dyDescent="0.25">
      <c r="B53" s="30"/>
    </row>
    <row r="54" spans="2:8" s="31" customFormat="1" ht="13.8" x14ac:dyDescent="0.25">
      <c r="C54" s="30" t="s">
        <v>55</v>
      </c>
      <c r="F54" s="34" t="e">
        <f>G43</f>
        <v>#REF!</v>
      </c>
      <c r="G54" s="33"/>
    </row>
    <row r="55" spans="2:8" s="31" customFormat="1" ht="13.8" x14ac:dyDescent="0.25">
      <c r="B55" s="31" t="s">
        <v>56</v>
      </c>
      <c r="C55" s="30"/>
      <c r="F55" s="34"/>
      <c r="G55" s="33"/>
    </row>
    <row r="56" spans="2:8" s="31" customFormat="1" ht="13.8" x14ac:dyDescent="0.25">
      <c r="B56" s="35" t="s">
        <v>52</v>
      </c>
    </row>
    <row r="57" spans="2:8" s="21" customFormat="1" ht="17.399999999999999" x14ac:dyDescent="0.3">
      <c r="B57" s="24"/>
      <c r="C57" s="23"/>
      <c r="D57" s="23"/>
      <c r="E57" s="23"/>
      <c r="F57" s="23"/>
      <c r="G57" s="23"/>
      <c r="H57" s="23"/>
    </row>
    <row r="58" spans="2:8" s="21" customFormat="1" ht="17.399999999999999" x14ac:dyDescent="0.3">
      <c r="B58" s="24"/>
      <c r="C58" s="23"/>
      <c r="D58" s="23"/>
      <c r="E58" s="23"/>
      <c r="F58" s="23"/>
      <c r="G58" s="23"/>
      <c r="H58" s="23"/>
    </row>
    <row r="59" spans="2:8" ht="18.600000000000001" x14ac:dyDescent="0.25">
      <c r="B59" s="4" t="s">
        <v>3</v>
      </c>
    </row>
    <row r="60" spans="2:8" x14ac:dyDescent="0.25">
      <c r="B60" s="5" t="s">
        <v>4</v>
      </c>
    </row>
    <row r="61" spans="2:8" x14ac:dyDescent="0.25">
      <c r="B61" s="5" t="s">
        <v>5</v>
      </c>
    </row>
    <row r="62" spans="2:8" x14ac:dyDescent="0.25">
      <c r="B62" s="5" t="s">
        <v>6</v>
      </c>
    </row>
    <row r="63" spans="2:8" x14ac:dyDescent="0.25">
      <c r="B63" s="5" t="s">
        <v>7</v>
      </c>
    </row>
    <row r="64" spans="2:8" x14ac:dyDescent="0.25">
      <c r="B64" s="6" t="s">
        <v>8</v>
      </c>
    </row>
    <row r="65" spans="2:6" x14ac:dyDescent="0.25">
      <c r="B65" s="7" t="s">
        <v>9</v>
      </c>
    </row>
    <row r="66" spans="2:6" ht="18.600000000000001" x14ac:dyDescent="0.25">
      <c r="B66" s="4" t="s">
        <v>10</v>
      </c>
    </row>
    <row r="67" spans="2:6" x14ac:dyDescent="0.25">
      <c r="B67" s="111" t="s">
        <v>11</v>
      </c>
      <c r="C67" s="111"/>
      <c r="D67" s="111"/>
      <c r="E67" s="111"/>
      <c r="F67" s="111"/>
    </row>
    <row r="68" spans="2:6" x14ac:dyDescent="0.25">
      <c r="B68" s="111"/>
      <c r="C68" s="111"/>
      <c r="D68" s="111"/>
      <c r="E68" s="111"/>
      <c r="F68" s="111"/>
    </row>
  </sheetData>
  <mergeCells count="6">
    <mergeCell ref="F6:J13"/>
    <mergeCell ref="B67:F68"/>
    <mergeCell ref="B16:F16"/>
    <mergeCell ref="B28:F28"/>
    <mergeCell ref="B35:F35"/>
    <mergeCell ref="B46:F46"/>
  </mergeCells>
  <hyperlinks>
    <hyperlink ref="F4" r:id="rId1" xr:uid="{FEE81E99-407F-4779-A60D-F2CFEA25C01A}"/>
  </hyperlinks>
  <pageMargins left="0.70866141732283472" right="0.70866141732283472" top="0.74803149606299213" bottom="0.74803149606299213" header="0.31496062992125984" footer="0.31496062992125984"/>
  <pageSetup paperSize="9" scale="75" orientation="portrait" verticalDpi="0" r:id="rId2"/>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E9D8E-3D85-45A1-9DE3-C5154A757515}">
  <dimension ref="A1"/>
  <sheetViews>
    <sheetView topLeftCell="A106" workbookViewId="0">
      <selection activeCell="R70" sqref="R70"/>
    </sheetView>
  </sheetViews>
  <sheetFormatPr defaultRowHeight="13.2"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BASİT ORTALAMA YÖNTEM</vt:lpstr>
      <vt:lpstr>HAREKETLİ ORTALAMA YÖNTEM</vt:lpstr>
      <vt:lpstr>ÜFE KATSAYILARI</vt:lpstr>
      <vt:lpstr>STOK DEVİR HIZI ED</vt:lpstr>
      <vt:lpstr>DETAY MEVZUAT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Serdar KARAKUŞ</dc:creator>
  <cp:lastModifiedBy>Serdar KARAKUŞ</cp:lastModifiedBy>
  <cp:lastPrinted>2024-02-13T12:21:23Z</cp:lastPrinted>
  <dcterms:created xsi:type="dcterms:W3CDTF">2024-02-13T09:09:13Z</dcterms:created>
  <dcterms:modified xsi:type="dcterms:W3CDTF">2024-08-07T08:24:34Z</dcterms:modified>
</cp:coreProperties>
</file>